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mrge.de\lehrer\sigismund\excel\"/>
    </mc:Choice>
  </mc:AlternateContent>
  <bookViews>
    <workbookView xWindow="240" yWindow="60" windowWidth="9060" windowHeight="5955" tabRatio="689"/>
  </bookViews>
  <sheets>
    <sheet name="liesmich" sheetId="1" r:id="rId1"/>
    <sheet name="Spar1" sheetId="2" r:id="rId2"/>
    <sheet name="Spar2" sheetId="3" r:id="rId3"/>
    <sheet name="Spar3" sheetId="4" r:id="rId4"/>
    <sheet name="Spar4" sheetId="5" r:id="rId5"/>
    <sheet name="Spar5" sheetId="6" r:id="rId6"/>
    <sheet name="Spar6" sheetId="7" r:id="rId7"/>
    <sheet name="SPAR7" sheetId="8" r:id="rId8"/>
    <sheet name="SPAR8" sheetId="9" r:id="rId9"/>
  </sheets>
  <calcPr calcId="162913"/>
  <customWorkbookViews>
    <customWorkbookView name="ansi - Persönliche Ansicht" guid="{C3626113-D4A9-42E0-8813-B414F40E145A}" mergeInterval="0" personalView="1" maximized="1" windowWidth="796" windowHeight="466" activeSheetId="4"/>
    <customWorkbookView name="Computerkabinett - Persönliche Ansicht" guid="{11A22283-8AE1-11D4-B8D7-00001CD5B10B}" mergeInterval="0" personalView="1" maximized="1" windowWidth="1020" windowHeight="634" activeSheetId="1"/>
    <customWorkbookView name="qompaq - Persönliche Ansicht" guid="{0BEAF5E0-8AD2-11D4-B7F3-00C026103256}" mergeInterval="0" personalView="1" maximized="1" windowWidth="796" windowHeight="466" activeSheetId="8"/>
    <customWorkbookView name="ASigismund - Persönliche Ansicht" guid="{11A22285-8AE1-11D4-B8D7-00001CD5B10B}" mergeInterval="0" personalView="1" maximized="1" windowWidth="1020" windowHeight="634" activeSheetId="1"/>
    <customWorkbookView name="Hr. Sigismund - Persönliche Ansicht" guid="{F9D03E20-1D24-11D5-A4C6-00001CD5B10B}" mergeInterval="0" personalView="1" maximized="1" windowWidth="1020" windowHeight="634" activeSheetId="1"/>
  </customWorkbookViews>
</workbook>
</file>

<file path=xl/calcChain.xml><?xml version="1.0" encoding="utf-8"?>
<calcChain xmlns="http://schemas.openxmlformats.org/spreadsheetml/2006/main">
  <c r="G7" i="2" l="1"/>
  <c r="F7" i="2"/>
  <c r="H7" i="2"/>
  <c r="J7" i="2"/>
  <c r="I7" i="2"/>
  <c r="G8" i="2"/>
  <c r="H8" i="2"/>
  <c r="I8" i="2"/>
  <c r="D22" i="2"/>
  <c r="E22" i="2"/>
  <c r="H7" i="3"/>
  <c r="I7" i="3"/>
  <c r="G7" i="3"/>
  <c r="G8" i="3"/>
  <c r="D21" i="4"/>
  <c r="D19" i="4"/>
  <c r="B8" i="4"/>
  <c r="B9" i="4"/>
  <c r="B10" i="4"/>
  <c r="B11" i="4"/>
  <c r="B12" i="4"/>
  <c r="B13" i="4"/>
  <c r="B14" i="4"/>
  <c r="B15" i="4"/>
  <c r="B16" i="4"/>
  <c r="B17" i="4"/>
  <c r="B18" i="4"/>
  <c r="C19" i="4"/>
  <c r="C21" i="5"/>
  <c r="C22" i="5"/>
  <c r="C23" i="5"/>
  <c r="C24" i="5"/>
  <c r="C25" i="5"/>
  <c r="C26" i="5"/>
  <c r="C27" i="5"/>
  <c r="C28" i="5"/>
  <c r="C29" i="5"/>
  <c r="C30" i="5"/>
  <c r="C31" i="5"/>
  <c r="C32" i="5"/>
  <c r="B9" i="5"/>
  <c r="B10" i="5"/>
  <c r="B11" i="5"/>
  <c r="B12" i="5"/>
  <c r="B13" i="5"/>
  <c r="B14" i="5"/>
  <c r="B15" i="5"/>
  <c r="B16" i="5"/>
  <c r="B17" i="5"/>
  <c r="B18" i="5"/>
  <c r="B19" i="5"/>
  <c r="C21" i="6"/>
  <c r="C22" i="6"/>
  <c r="C23" i="6"/>
  <c r="C24" i="6"/>
  <c r="C25" i="6"/>
  <c r="C26" i="6"/>
  <c r="C27" i="6"/>
  <c r="C28" i="6"/>
  <c r="C29" i="6"/>
  <c r="C30" i="6"/>
  <c r="C31" i="6"/>
  <c r="C32" i="6"/>
  <c r="D4" i="6"/>
  <c r="E4" i="6"/>
  <c r="F4" i="6"/>
  <c r="D6" i="6"/>
  <c r="E6" i="6"/>
  <c r="F6" i="6"/>
  <c r="G6" i="6"/>
  <c r="G4" i="6"/>
  <c r="B9" i="6"/>
  <c r="B10" i="6"/>
  <c r="B11" i="6"/>
  <c r="B12" i="6"/>
  <c r="B13" i="6"/>
  <c r="B14" i="6"/>
  <c r="B15" i="6"/>
  <c r="B16" i="6"/>
  <c r="B17" i="6"/>
  <c r="B18" i="6"/>
  <c r="B19" i="6"/>
  <c r="E21" i="7"/>
  <c r="B11" i="7"/>
  <c r="B12" i="7"/>
  <c r="B13" i="7"/>
  <c r="B14" i="7"/>
  <c r="B15" i="7"/>
  <c r="B16" i="7"/>
  <c r="B17" i="7"/>
  <c r="B18" i="7"/>
  <c r="B19" i="7"/>
  <c r="D21" i="7"/>
  <c r="C10" i="7"/>
  <c r="C11" i="7" s="1"/>
  <c r="C12" i="7" s="1"/>
  <c r="C13" i="7" s="1"/>
  <c r="C14" i="7" s="1"/>
  <c r="C15" i="7" s="1"/>
  <c r="C16" i="7" s="1"/>
  <c r="C17" i="7" s="1"/>
  <c r="C18" i="7" s="1"/>
  <c r="C19" i="7" s="1"/>
  <c r="D8" i="8"/>
  <c r="D8" i="9"/>
  <c r="D21" i="6"/>
  <c r="D22" i="6"/>
  <c r="D23" i="6"/>
  <c r="D24" i="6"/>
  <c r="D25" i="6"/>
  <c r="D26" i="6"/>
  <c r="D27" i="6"/>
  <c r="D28" i="6"/>
  <c r="D29" i="6"/>
  <c r="D30" i="6"/>
  <c r="D31" i="6"/>
  <c r="D32" i="6"/>
  <c r="C20" i="6"/>
  <c r="H8" i="3"/>
  <c r="I8" i="3"/>
  <c r="C20" i="5"/>
  <c r="D21" i="5"/>
  <c r="D22" i="5"/>
  <c r="D23" i="5"/>
  <c r="D24" i="5"/>
  <c r="D25" i="5"/>
  <c r="D26" i="5"/>
  <c r="D27" i="5"/>
  <c r="D28" i="5"/>
  <c r="D29" i="5"/>
  <c r="D30" i="5"/>
  <c r="D31" i="5"/>
  <c r="D32" i="5"/>
  <c r="I9" i="2"/>
  <c r="H9" i="2"/>
  <c r="G9" i="3"/>
  <c r="E21" i="4"/>
  <c r="J7" i="3"/>
  <c r="J8" i="3"/>
  <c r="J8" i="2"/>
  <c r="J9" i="2"/>
  <c r="G9" i="2"/>
  <c r="F9" i="2"/>
  <c r="G10" i="2"/>
  <c r="H10" i="2"/>
  <c r="I10" i="2"/>
  <c r="F21" i="4"/>
  <c r="E19" i="4"/>
  <c r="J10" i="2"/>
  <c r="H9" i="3"/>
  <c r="I9" i="3"/>
  <c r="G10" i="3"/>
  <c r="F7" i="3"/>
  <c r="F8" i="3"/>
  <c r="D20" i="5"/>
  <c r="E21" i="5"/>
  <c r="E22" i="5"/>
  <c r="E23" i="5"/>
  <c r="E24" i="5"/>
  <c r="E25" i="5"/>
  <c r="E26" i="5"/>
  <c r="E27" i="5"/>
  <c r="E28" i="5"/>
  <c r="E29" i="5"/>
  <c r="E30" i="5"/>
  <c r="E31" i="5"/>
  <c r="E32" i="5"/>
  <c r="F8" i="2"/>
  <c r="E21" i="6"/>
  <c r="E22" i="6"/>
  <c r="E23" i="6"/>
  <c r="E24" i="6"/>
  <c r="E25" i="6"/>
  <c r="E26" i="6"/>
  <c r="E27" i="6"/>
  <c r="E28" i="6"/>
  <c r="E29" i="6"/>
  <c r="E30" i="6"/>
  <c r="E31" i="6"/>
  <c r="E32" i="6"/>
  <c r="D20" i="6"/>
  <c r="H10" i="3"/>
  <c r="I10" i="3"/>
  <c r="H11" i="2"/>
  <c r="I11" i="2"/>
  <c r="E20" i="5"/>
  <c r="F21" i="5"/>
  <c r="F22" i="5"/>
  <c r="F23" i="5"/>
  <c r="F24" i="5"/>
  <c r="F25" i="5"/>
  <c r="F26" i="5"/>
  <c r="F27" i="5"/>
  <c r="F28" i="5"/>
  <c r="F29" i="5"/>
  <c r="F30" i="5"/>
  <c r="F31" i="5"/>
  <c r="F32" i="5"/>
  <c r="J9" i="3"/>
  <c r="J10" i="3"/>
  <c r="G21" i="4"/>
  <c r="G19" i="4"/>
  <c r="F19" i="4"/>
  <c r="G11" i="3"/>
  <c r="J11" i="2"/>
  <c r="F21" i="6"/>
  <c r="F22" i="6"/>
  <c r="F23" i="6"/>
  <c r="F24" i="6"/>
  <c r="F25" i="6"/>
  <c r="F26" i="6"/>
  <c r="F27" i="6"/>
  <c r="F28" i="6"/>
  <c r="F29" i="6"/>
  <c r="F30" i="6"/>
  <c r="F31" i="6"/>
  <c r="F32" i="6"/>
  <c r="E20" i="6"/>
  <c r="F10" i="2"/>
  <c r="G11" i="2"/>
  <c r="H12" i="2"/>
  <c r="I12" i="2"/>
  <c r="H11" i="3"/>
  <c r="I11" i="3"/>
  <c r="F10" i="3"/>
  <c r="J11" i="3"/>
  <c r="G21" i="5"/>
  <c r="G22" i="5"/>
  <c r="G23" i="5"/>
  <c r="G24" i="5"/>
  <c r="G25" i="5"/>
  <c r="G26" i="5"/>
  <c r="G27" i="5"/>
  <c r="G28" i="5"/>
  <c r="G29" i="5"/>
  <c r="G30" i="5"/>
  <c r="G31" i="5"/>
  <c r="G32" i="5"/>
  <c r="G20" i="5"/>
  <c r="F20" i="5"/>
  <c r="G21" i="6"/>
  <c r="G22" i="6"/>
  <c r="G23" i="6"/>
  <c r="G24" i="6"/>
  <c r="G25" i="6"/>
  <c r="G26" i="6"/>
  <c r="G27" i="6"/>
  <c r="G28" i="6"/>
  <c r="G29" i="6"/>
  <c r="G30" i="6"/>
  <c r="G31" i="6"/>
  <c r="G32" i="6"/>
  <c r="G20" i="6"/>
  <c r="F20" i="6"/>
  <c r="F9" i="3"/>
  <c r="J12" i="2"/>
  <c r="G12" i="3"/>
  <c r="G12" i="2"/>
  <c r="F11" i="2"/>
  <c r="F12" i="2"/>
  <c r="G13" i="2"/>
  <c r="G13" i="3"/>
  <c r="F11" i="3"/>
  <c r="H12" i="3"/>
  <c r="J12" i="3"/>
  <c r="I12" i="3"/>
  <c r="H13" i="2"/>
  <c r="J13" i="2"/>
  <c r="F12" i="3"/>
  <c r="I13" i="2"/>
  <c r="F13" i="2"/>
  <c r="G14" i="2"/>
  <c r="H13" i="3"/>
  <c r="I13" i="3"/>
  <c r="G14" i="3"/>
  <c r="H14" i="3"/>
  <c r="I14" i="3"/>
  <c r="G15" i="2"/>
  <c r="H14" i="2"/>
  <c r="J14" i="2"/>
  <c r="G15" i="3"/>
  <c r="J13" i="3"/>
  <c r="H15" i="3"/>
  <c r="I15" i="3"/>
  <c r="F14" i="2"/>
  <c r="G16" i="2"/>
  <c r="J14" i="3"/>
  <c r="J15" i="3"/>
  <c r="I14" i="2"/>
  <c r="G16" i="3"/>
  <c r="F13" i="3"/>
  <c r="G17" i="2"/>
  <c r="G17" i="3"/>
  <c r="F14" i="3"/>
  <c r="F15" i="3"/>
  <c r="H16" i="3"/>
  <c r="J16" i="3"/>
  <c r="H15" i="2"/>
  <c r="I15" i="2"/>
  <c r="G18" i="2"/>
  <c r="G18" i="3"/>
  <c r="H16" i="2"/>
  <c r="J15" i="2"/>
  <c r="F15" i="2"/>
  <c r="I16" i="3"/>
  <c r="F16" i="2"/>
  <c r="I16" i="2"/>
  <c r="B19" i="3"/>
  <c r="G19" i="2"/>
  <c r="H17" i="3"/>
  <c r="I17" i="3"/>
  <c r="F16" i="3"/>
  <c r="J16" i="2"/>
  <c r="H18" i="3"/>
  <c r="I18" i="3"/>
  <c r="D19" i="3"/>
  <c r="J17" i="3"/>
  <c r="J18" i="3"/>
  <c r="E19" i="3"/>
  <c r="F17" i="3"/>
  <c r="G20" i="2"/>
  <c r="J17" i="2"/>
  <c r="I17" i="2"/>
  <c r="H17" i="2"/>
  <c r="G21" i="2"/>
  <c r="H18" i="2"/>
  <c r="F17" i="2"/>
  <c r="C19" i="3"/>
  <c r="F18" i="3"/>
  <c r="I18" i="2"/>
  <c r="J18" i="2"/>
  <c r="H19" i="2"/>
  <c r="F18" i="2"/>
  <c r="I19" i="2"/>
  <c r="J19" i="2"/>
  <c r="H20" i="2"/>
  <c r="I20" i="2"/>
  <c r="F19" i="2"/>
  <c r="I21" i="2"/>
  <c r="H21" i="2"/>
  <c r="J20" i="2"/>
  <c r="J21" i="2"/>
  <c r="F20" i="2"/>
  <c r="C22" i="2"/>
  <c r="F21" i="2"/>
</calcChain>
</file>

<file path=xl/sharedStrings.xml><?xml version="1.0" encoding="utf-8"?>
<sst xmlns="http://schemas.openxmlformats.org/spreadsheetml/2006/main" count="105" uniqueCount="66">
  <si>
    <t>Sparbetrag</t>
  </si>
  <si>
    <t>Zinssatz</t>
  </si>
  <si>
    <t>Jahr</t>
  </si>
  <si>
    <t>Guthaben</t>
  </si>
  <si>
    <t>Zinsen</t>
  </si>
  <si>
    <t>Zinsen kumulativ</t>
  </si>
  <si>
    <t>Festgeldsparen - I</t>
  </si>
  <si>
    <t>Sparen eines jährlichen Festbetrages</t>
  </si>
  <si>
    <t>jährlich</t>
  </si>
  <si>
    <t>Sparen eines monatlichen Festbetrages</t>
  </si>
  <si>
    <t>monatliche Einzahlung</t>
  </si>
  <si>
    <t>jährlicher Zinssatzz</t>
  </si>
  <si>
    <t>1.Jahr</t>
  </si>
  <si>
    <t>2.Jahr</t>
  </si>
  <si>
    <t>3.Jahr</t>
  </si>
  <si>
    <t>4.Jahr</t>
  </si>
  <si>
    <t>5.Jahr</t>
  </si>
  <si>
    <t>Sparen</t>
  </si>
  <si>
    <t>jährlicher Zinssatz</t>
  </si>
  <si>
    <t>Monat</t>
  </si>
  <si>
    <t>Auf ein Sparbuch wurde vor 10 Jahren ein bestimmter Betrag eingezahlt.</t>
  </si>
  <si>
    <t>Zinnsatz</t>
  </si>
  <si>
    <t>Spargiro-Konto</t>
  </si>
  <si>
    <t>Rechnen Sie mit 365 Tage je Jahr</t>
  </si>
  <si>
    <t>Zinsssatz</t>
  </si>
  <si>
    <t>Datum</t>
  </si>
  <si>
    <t>Betrag</t>
  </si>
  <si>
    <t>Tage</t>
  </si>
  <si>
    <t>/////////////////////</t>
  </si>
  <si>
    <t>Die Differenz zweier Datumswerte ergibt die Anzahl der Tage!</t>
  </si>
  <si>
    <t>Zinnsatz bei Negativ</t>
  </si>
  <si>
    <t>monatlicher Sparbetrag je Jahr</t>
  </si>
  <si>
    <t>Sparen eines monatlichen Festbetrages - Version 2</t>
  </si>
  <si>
    <t>Tabellen zum Thema :</t>
  </si>
  <si>
    <t>Festgeldsparen</t>
  </si>
  <si>
    <t>Sparen eines monatlichen Festbetrages mit jährlicher Steigerung</t>
  </si>
  <si>
    <t>Sparen eines monatlichen Festbetrages zusätzlich mit steigendem Zins</t>
  </si>
  <si>
    <t>Für die Arbeit mit den folgenden Tabellen gelten folgende Vereinbarungen:</t>
  </si>
  <si>
    <t>1.</t>
  </si>
  <si>
    <t>Die Tabellen sind nur in der vorgegebenen Größe zu vervollständigen.</t>
  </si>
  <si>
    <t>2.</t>
  </si>
  <si>
    <t>3.</t>
  </si>
  <si>
    <t>4.</t>
  </si>
  <si>
    <t>Entgegen der Verfahrensweise der Banken werden keine Rundungen vorgenommen.</t>
  </si>
  <si>
    <t>Dies kann unter Umständen zu geringen Abweichungen führen.</t>
  </si>
  <si>
    <t>5.</t>
  </si>
  <si>
    <t>ein Häckchen darstellen.</t>
  </si>
  <si>
    <t>Sparen eines monatlichen Festbetrages - Version 3</t>
  </si>
  <si>
    <t>Zinssatz pro Jahr</t>
  </si>
  <si>
    <t>Welcher Betrag wurde vor 10 Jahren am Jahresanfang eingezahlt?</t>
  </si>
  <si>
    <t>Zurückverfolgen eines Sparguthabens</t>
  </si>
  <si>
    <t>davon Zinsen</t>
  </si>
  <si>
    <t xml:space="preserve">Die Tabellen enthalten Felder (Kästchen), die bei Richtigkeit einzelner Abschnitte der Tabelle </t>
  </si>
  <si>
    <t>der mathematischen Zusammenhänge. Diese sind mit entsprechenden Formeln zu überschreiben.</t>
  </si>
  <si>
    <t>Rückverfolgen einer Sparanlage</t>
  </si>
  <si>
    <t>Spargiro-Konto mit Dispokredit</t>
  </si>
  <si>
    <r>
      <t xml:space="preserve">Nutze die Funktion </t>
    </r>
    <r>
      <rPr>
        <b/>
        <sz val="10"/>
        <color indexed="10"/>
        <rFont val="Helv"/>
      </rPr>
      <t>=</t>
    </r>
    <r>
      <rPr>
        <b/>
        <sz val="10"/>
        <color indexed="10"/>
        <rFont val="Courier New"/>
        <family val="3"/>
      </rPr>
      <t>WENN( bedingung; wert 1; wert 2)</t>
    </r>
  </si>
  <si>
    <t>Rechne mit 365 Tagen je Jahr!</t>
  </si>
  <si>
    <t xml:space="preserve">Spargiro-Konto </t>
  </si>
  <si>
    <t>Euro</t>
  </si>
  <si>
    <t>6.</t>
  </si>
  <si>
    <t>Ändere die Eingangswerte der Tabelle!</t>
  </si>
  <si>
    <r>
      <t xml:space="preserve">Die </t>
    </r>
    <r>
      <rPr>
        <sz val="12"/>
        <color indexed="48"/>
        <rFont val="Arial"/>
        <family val="2"/>
      </rPr>
      <t>blau,</t>
    </r>
    <r>
      <rPr>
        <sz val="12"/>
        <rFont val="Arial"/>
        <family val="2"/>
      </rPr>
      <t xml:space="preserve"> </t>
    </r>
    <r>
      <rPr>
        <b/>
        <sz val="12"/>
        <color indexed="48"/>
        <rFont val="Arial"/>
        <family val="2"/>
      </rPr>
      <t>blau fett</t>
    </r>
    <r>
      <rPr>
        <sz val="12"/>
        <rFont val="Arial"/>
        <family val="2"/>
      </rPr>
      <t xml:space="preserve"> und </t>
    </r>
    <r>
      <rPr>
        <sz val="12"/>
        <color indexed="55"/>
        <rFont val="Arial"/>
        <family val="2"/>
      </rPr>
      <t>grau</t>
    </r>
    <r>
      <rPr>
        <sz val="12"/>
        <rFont val="Arial"/>
        <family val="2"/>
      </rPr>
      <t xml:space="preserve"> geschriebenen Zahlenwerte in der Tabelle dienen zum Erkennen</t>
    </r>
  </si>
  <si>
    <t>Am Anfang dieses Jahres beträgt das Guthaben 10000 Euro. Der Zinssatz war konstant 10 %.</t>
  </si>
  <si>
    <t>A.Sigismund - 2021-02-21</t>
  </si>
  <si>
    <r>
      <t xml:space="preserve">Die </t>
    </r>
    <r>
      <rPr>
        <b/>
        <sz val="12"/>
        <color indexed="48"/>
        <rFont val="Arial"/>
        <family val="2"/>
      </rPr>
      <t>blau fett</t>
    </r>
    <r>
      <rPr>
        <sz val="12"/>
        <rFont val="Arial"/>
        <family val="2"/>
      </rPr>
      <t xml:space="preserve"> geschriebenen Zahlen werden durch Formeln zum Kopieren/Ausfüllen ersetzt.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</si>
</sst>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#,##0.00\ &quot;DM&quot;;\-#,##0.00\ &quot;DM&quot;"/>
    <numFmt numFmtId="167" formatCode="#,##0.00\ &quot;DM&quot;;[Red]\-#,##0.00\ &quot;DM&quot;"/>
    <numFmt numFmtId="189" formatCode="_-* #,##0.00\ [$€-1]_-;\-* #,##0.00\ [$€-1]_-;_-* &quot;-&quot;??\ [$€-1]_-"/>
    <numFmt numFmtId="195" formatCode="#,##0\ [$€-1];\-#,##0\ [$€-1]"/>
    <numFmt numFmtId="196" formatCode="#,##0.00\ &quot;€&quot;"/>
  </numFmts>
  <fonts count="39" x14ac:knownFonts="1">
    <font>
      <sz val="10"/>
      <name val="Helv"/>
    </font>
    <font>
      <b/>
      <sz val="10"/>
      <name val="Helv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2"/>
      <name val="Arial"/>
      <family val="2"/>
    </font>
    <font>
      <sz val="14"/>
      <color indexed="10"/>
      <name val="Arial"/>
      <family val="2"/>
    </font>
    <font>
      <sz val="10"/>
      <color indexed="42"/>
      <name val="Helv"/>
    </font>
    <font>
      <sz val="10"/>
      <name val="Wingdings"/>
      <charset val="2"/>
    </font>
    <font>
      <sz val="10"/>
      <color indexed="4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Helv"/>
    </font>
    <font>
      <b/>
      <sz val="10"/>
      <name val="Wingdings"/>
      <charset val="2"/>
    </font>
    <font>
      <sz val="10"/>
      <color indexed="9"/>
      <name val="Arial"/>
      <family val="2"/>
    </font>
    <font>
      <sz val="10"/>
      <color indexed="58"/>
      <name val="Arial"/>
      <family val="2"/>
    </font>
    <font>
      <sz val="10"/>
      <color indexed="55"/>
      <name val="Arial"/>
      <family val="2"/>
    </font>
    <font>
      <b/>
      <sz val="8"/>
      <name val="Arial"/>
      <family val="2"/>
    </font>
    <font>
      <b/>
      <sz val="8"/>
      <name val="Helv"/>
    </font>
    <font>
      <sz val="10"/>
      <color indexed="9"/>
      <name val="Helv"/>
    </font>
    <font>
      <sz val="10"/>
      <color indexed="18"/>
      <name val="Helv"/>
    </font>
    <font>
      <sz val="10"/>
      <color indexed="10"/>
      <name val="Helv"/>
    </font>
    <font>
      <sz val="10"/>
      <color indexed="55"/>
      <name val="Helv"/>
    </font>
    <font>
      <sz val="12"/>
      <name val="Arial"/>
      <family val="2"/>
    </font>
    <font>
      <b/>
      <sz val="14"/>
      <name val="Helv"/>
    </font>
    <font>
      <b/>
      <sz val="10"/>
      <color indexed="10"/>
      <name val="Helv"/>
    </font>
    <font>
      <b/>
      <sz val="10"/>
      <color indexed="10"/>
      <name val="Courier New"/>
      <family val="3"/>
    </font>
    <font>
      <b/>
      <sz val="10"/>
      <color indexed="8"/>
      <name val="Wingdings"/>
      <charset val="2"/>
    </font>
    <font>
      <b/>
      <sz val="10"/>
      <color indexed="23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Helv"/>
    </font>
    <font>
      <sz val="10"/>
      <color indexed="12"/>
      <name val="Helv"/>
    </font>
    <font>
      <sz val="12"/>
      <color indexed="48"/>
      <name val="Arial"/>
      <family val="2"/>
    </font>
    <font>
      <b/>
      <sz val="12"/>
      <color indexed="48"/>
      <name val="Arial"/>
      <family val="2"/>
    </font>
    <font>
      <sz val="12"/>
      <color indexed="55"/>
      <name val="Arial"/>
      <family val="2"/>
    </font>
    <font>
      <b/>
      <sz val="12"/>
      <color indexed="57"/>
      <name val="Arial"/>
      <family val="2"/>
    </font>
    <font>
      <b/>
      <sz val="12"/>
      <color rgb="FFFFFF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9" fontId="13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NumberFormat="1"/>
    <xf numFmtId="166" fontId="0" fillId="0" borderId="0" xfId="0" applyNumberFormat="1"/>
    <xf numFmtId="9" fontId="0" fillId="0" borderId="0" xfId="0" applyNumberFormat="1"/>
    <xf numFmtId="0" fontId="2" fillId="0" borderId="0" xfId="0" applyFont="1"/>
    <xf numFmtId="0" fontId="2" fillId="0" borderId="0" xfId="0" applyNumberFormat="1" applyFont="1"/>
    <xf numFmtId="0" fontId="0" fillId="0" borderId="0" xfId="0" applyNumberFormat="1" applyAlignment="1">
      <alignment horizontal="center"/>
    </xf>
    <xf numFmtId="0" fontId="6" fillId="0" borderId="0" xfId="0" applyNumberFormat="1" applyFont="1"/>
    <xf numFmtId="0" fontId="6" fillId="0" borderId="0" xfId="0" applyFont="1"/>
    <xf numFmtId="167" fontId="7" fillId="0" borderId="0" xfId="0" applyNumberFormat="1" applyFont="1" applyAlignment="1">
      <alignment horizontal="center"/>
    </xf>
    <xf numFmtId="9" fontId="4" fillId="2" borderId="0" xfId="0" applyNumberFormat="1" applyFont="1" applyFill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9" fontId="4" fillId="3" borderId="0" xfId="0" applyNumberFormat="1" applyFont="1" applyFill="1" applyProtection="1">
      <protection locked="0"/>
    </xf>
    <xf numFmtId="0" fontId="2" fillId="4" borderId="0" xfId="0" applyFont="1" applyFill="1"/>
    <xf numFmtId="0" fontId="2" fillId="4" borderId="0" xfId="0" applyNumberFormat="1" applyFont="1" applyFill="1" applyAlignment="1">
      <alignment horizontal="right"/>
    </xf>
    <xf numFmtId="0" fontId="2" fillId="4" borderId="3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right"/>
    </xf>
    <xf numFmtId="0" fontId="14" fillId="4" borderId="0" xfId="0" applyFont="1" applyFill="1" applyAlignment="1">
      <alignment horizontal="center"/>
    </xf>
    <xf numFmtId="0" fontId="2" fillId="4" borderId="0" xfId="0" applyFont="1" applyFill="1" applyProtection="1">
      <protection hidden="1"/>
    </xf>
    <xf numFmtId="0" fontId="15" fillId="4" borderId="0" xfId="0" applyFont="1" applyFill="1" applyProtection="1">
      <protection hidden="1"/>
    </xf>
    <xf numFmtId="4" fontId="15" fillId="4" borderId="0" xfId="1" applyNumberFormat="1" applyFont="1" applyFill="1" applyProtection="1">
      <protection hidden="1"/>
    </xf>
    <xf numFmtId="4" fontId="15" fillId="4" borderId="0" xfId="0" applyNumberFormat="1" applyFont="1" applyFill="1" applyProtection="1">
      <protection hidden="1"/>
    </xf>
    <xf numFmtId="4" fontId="15" fillId="4" borderId="0" xfId="0" applyNumberFormat="1" applyFont="1" applyFill="1" applyAlignment="1" applyProtection="1">
      <alignment horizontal="right"/>
      <protection hidden="1"/>
    </xf>
    <xf numFmtId="0" fontId="2" fillId="4" borderId="0" xfId="0" applyNumberFormat="1" applyFont="1" applyFill="1"/>
    <xf numFmtId="0" fontId="9" fillId="4" borderId="0" xfId="0" applyFont="1" applyFill="1"/>
    <xf numFmtId="167" fontId="8" fillId="4" borderId="0" xfId="0" applyNumberFormat="1" applyFont="1" applyFill="1"/>
    <xf numFmtId="0" fontId="10" fillId="4" borderId="0" xfId="0" applyFont="1" applyFill="1"/>
    <xf numFmtId="167" fontId="2" fillId="4" borderId="0" xfId="0" applyNumberFormat="1" applyFont="1" applyFill="1"/>
    <xf numFmtId="0" fontId="16" fillId="5" borderId="4" xfId="0" applyNumberFormat="1" applyFont="1" applyFill="1" applyBorder="1" applyAlignment="1">
      <alignment horizontal="right"/>
    </xf>
    <xf numFmtId="0" fontId="16" fillId="5" borderId="4" xfId="0" applyNumberFormat="1" applyFont="1" applyFill="1" applyBorder="1" applyAlignment="1">
      <alignment horizontal="left"/>
    </xf>
    <xf numFmtId="9" fontId="4" fillId="6" borderId="0" xfId="0" applyNumberFormat="1" applyFont="1" applyFill="1" applyProtection="1">
      <protection locked="0"/>
    </xf>
    <xf numFmtId="0" fontId="12" fillId="4" borderId="0" xfId="0" applyNumberFormat="1" applyFont="1" applyFill="1"/>
    <xf numFmtId="0" fontId="15" fillId="4" borderId="0" xfId="0" applyNumberFormat="1" applyFont="1" applyFill="1"/>
    <xf numFmtId="0" fontId="12" fillId="0" borderId="0" xfId="0" applyNumberFormat="1" applyFont="1"/>
    <xf numFmtId="0" fontId="2" fillId="0" borderId="0" xfId="0" applyFont="1" applyProtection="1">
      <protection hidden="1"/>
    </xf>
    <xf numFmtId="0" fontId="15" fillId="0" borderId="0" xfId="0" applyFont="1" applyProtection="1">
      <protection hidden="1"/>
    </xf>
    <xf numFmtId="4" fontId="2" fillId="3" borderId="2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7" fillId="3" borderId="1" xfId="0" applyNumberFormat="1" applyFont="1" applyFill="1" applyBorder="1" applyAlignment="1" applyProtection="1">
      <alignment horizontal="right"/>
      <protection locked="0"/>
    </xf>
    <xf numFmtId="0" fontId="4" fillId="3" borderId="0" xfId="0" applyNumberFormat="1" applyFont="1" applyFill="1" applyAlignment="1" applyProtection="1">
      <alignment horizontal="right"/>
      <protection locked="0"/>
    </xf>
    <xf numFmtId="0" fontId="18" fillId="7" borderId="3" xfId="0" applyFont="1" applyFill="1" applyBorder="1" applyAlignment="1">
      <alignment horizontal="center"/>
    </xf>
    <xf numFmtId="0" fontId="18" fillId="7" borderId="3" xfId="0" applyNumberFormat="1" applyFont="1" applyFill="1" applyBorder="1" applyAlignment="1">
      <alignment horizontal="center"/>
    </xf>
    <xf numFmtId="0" fontId="11" fillId="7" borderId="2" xfId="0" applyNumberFormat="1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horizontal="center"/>
    </xf>
    <xf numFmtId="0" fontId="2" fillId="8" borderId="0" xfId="0" applyFont="1" applyFill="1"/>
    <xf numFmtId="0" fontId="18" fillId="8" borderId="1" xfId="0" applyNumberFormat="1" applyFont="1" applyFill="1" applyBorder="1" applyAlignment="1">
      <alignment horizontal="center"/>
    </xf>
    <xf numFmtId="0" fontId="11" fillId="8" borderId="1" xfId="0" applyNumberFormat="1" applyFont="1" applyFill="1" applyBorder="1" applyAlignment="1">
      <alignment horizontal="center"/>
    </xf>
    <xf numFmtId="4" fontId="3" fillId="9" borderId="1" xfId="0" applyNumberFormat="1" applyFont="1" applyFill="1" applyBorder="1" applyProtection="1">
      <protection locked="0"/>
    </xf>
    <xf numFmtId="4" fontId="17" fillId="9" borderId="1" xfId="0" applyNumberFormat="1" applyFont="1" applyFill="1" applyBorder="1" applyProtection="1">
      <protection locked="0"/>
    </xf>
    <xf numFmtId="4" fontId="15" fillId="4" borderId="0" xfId="0" applyNumberFormat="1" applyFont="1" applyFill="1" applyBorder="1" applyProtection="1">
      <protection locked="0"/>
    </xf>
    <xf numFmtId="0" fontId="0" fillId="10" borderId="0" xfId="0" applyFill="1"/>
    <xf numFmtId="0" fontId="0" fillId="2" borderId="0" xfId="0" applyFill="1"/>
    <xf numFmtId="0" fontId="0" fillId="11" borderId="0" xfId="0" applyFill="1"/>
    <xf numFmtId="0" fontId="0" fillId="11" borderId="0" xfId="0" applyNumberFormat="1" applyFill="1" applyAlignment="1">
      <alignment horizontal="center"/>
    </xf>
    <xf numFmtId="0" fontId="1" fillId="11" borderId="0" xfId="0" applyFont="1" applyFill="1"/>
    <xf numFmtId="0" fontId="19" fillId="11" borderId="5" xfId="0" applyNumberFormat="1" applyFont="1" applyFill="1" applyBorder="1" applyAlignment="1">
      <alignment horizontal="center"/>
    </xf>
    <xf numFmtId="0" fontId="1" fillId="11" borderId="6" xfId="0" applyFont="1" applyFill="1" applyBorder="1"/>
    <xf numFmtId="0" fontId="0" fillId="11" borderId="7" xfId="0" applyFill="1" applyBorder="1"/>
    <xf numFmtId="0" fontId="0" fillId="11" borderId="8" xfId="0" applyFill="1" applyBorder="1"/>
    <xf numFmtId="0" fontId="19" fillId="11" borderId="6" xfId="0" applyNumberFormat="1" applyFont="1" applyFill="1" applyBorder="1" applyAlignment="1">
      <alignment horizontal="center"/>
    </xf>
    <xf numFmtId="0" fontId="19" fillId="11" borderId="7" xfId="0" applyNumberFormat="1" applyFont="1" applyFill="1" applyBorder="1" applyAlignment="1">
      <alignment horizontal="center"/>
    </xf>
    <xf numFmtId="0" fontId="19" fillId="11" borderId="8" xfId="0" applyNumberFormat="1" applyFont="1" applyFill="1" applyBorder="1" applyAlignment="1">
      <alignment horizontal="center"/>
    </xf>
    <xf numFmtId="4" fontId="0" fillId="12" borderId="1" xfId="0" applyNumberFormat="1" applyFill="1" applyBorder="1" applyProtection="1">
      <protection locked="0"/>
    </xf>
    <xf numFmtId="4" fontId="5" fillId="12" borderId="5" xfId="0" applyNumberFormat="1" applyFont="1" applyFill="1" applyBorder="1" applyProtection="1">
      <protection locked="0"/>
    </xf>
    <xf numFmtId="4" fontId="5" fillId="12" borderId="1" xfId="0" applyNumberFormat="1" applyFont="1" applyFill="1" applyBorder="1" applyProtection="1">
      <protection locked="0"/>
    </xf>
    <xf numFmtId="4" fontId="20" fillId="4" borderId="0" xfId="0" applyNumberFormat="1" applyFont="1" applyFill="1" applyBorder="1" applyProtection="1">
      <protection locked="0"/>
    </xf>
    <xf numFmtId="10" fontId="0" fillId="12" borderId="6" xfId="0" applyNumberFormat="1" applyFill="1" applyBorder="1" applyAlignment="1" applyProtection="1">
      <alignment horizontal="center"/>
      <protection locked="0"/>
    </xf>
    <xf numFmtId="10" fontId="0" fillId="12" borderId="7" xfId="0" applyNumberFormat="1" applyFill="1" applyBorder="1" applyAlignment="1" applyProtection="1">
      <alignment horizontal="center"/>
      <protection locked="0"/>
    </xf>
    <xf numFmtId="10" fontId="0" fillId="12" borderId="8" xfId="0" applyNumberFormat="1" applyFill="1" applyBorder="1" applyAlignment="1" applyProtection="1">
      <alignment horizontal="center"/>
      <protection locked="0"/>
    </xf>
    <xf numFmtId="0" fontId="0" fillId="13" borderId="0" xfId="0" applyFill="1"/>
    <xf numFmtId="0" fontId="0" fillId="13" borderId="0" xfId="0" applyNumberFormat="1" applyFill="1" applyAlignment="1">
      <alignment horizontal="center"/>
    </xf>
    <xf numFmtId="0" fontId="0" fillId="13" borderId="0" xfId="0" applyNumberFormat="1" applyFill="1"/>
    <xf numFmtId="9" fontId="21" fillId="2" borderId="0" xfId="0" applyNumberFormat="1" applyFont="1" applyFill="1" applyProtection="1">
      <protection locked="0"/>
    </xf>
    <xf numFmtId="0" fontId="0" fillId="3" borderId="0" xfId="0" applyFill="1"/>
    <xf numFmtId="0" fontId="0" fillId="3" borderId="0" xfId="0" applyNumberFormat="1" applyFill="1"/>
    <xf numFmtId="1" fontId="0" fillId="13" borderId="0" xfId="0" applyNumberFormat="1" applyFill="1" applyAlignment="1">
      <alignment horizontal="center"/>
    </xf>
    <xf numFmtId="0" fontId="22" fillId="0" borderId="0" xfId="0" applyNumberFormat="1" applyFont="1"/>
    <xf numFmtId="9" fontId="0" fillId="2" borderId="0" xfId="0" applyNumberFormat="1" applyFill="1"/>
    <xf numFmtId="166" fontId="0" fillId="2" borderId="0" xfId="0" applyNumberFormat="1" applyFill="1"/>
    <xf numFmtId="14" fontId="0" fillId="14" borderId="0" xfId="0" applyNumberFormat="1" applyFill="1" applyAlignment="1">
      <alignment horizontal="center"/>
    </xf>
    <xf numFmtId="0" fontId="0" fillId="14" borderId="0" xfId="0" applyNumberFormat="1" applyFill="1"/>
    <xf numFmtId="14" fontId="0" fillId="14" borderId="0" xfId="0" applyNumberFormat="1" applyFill="1"/>
    <xf numFmtId="1" fontId="23" fillId="2" borderId="0" xfId="0" applyNumberFormat="1" applyFont="1" applyFill="1" applyAlignment="1">
      <alignment horizontal="center"/>
    </xf>
    <xf numFmtId="0" fontId="2" fillId="0" borderId="0" xfId="0" applyFont="1" applyFill="1"/>
    <xf numFmtId="0" fontId="2" fillId="10" borderId="0" xfId="0" applyFont="1" applyFill="1"/>
    <xf numFmtId="0" fontId="24" fillId="10" borderId="0" xfId="0" applyFont="1" applyFill="1"/>
    <xf numFmtId="1" fontId="23" fillId="13" borderId="0" xfId="0" applyNumberFormat="1" applyFont="1" applyFill="1" applyAlignment="1">
      <alignment horizontal="center"/>
    </xf>
    <xf numFmtId="0" fontId="25" fillId="0" borderId="0" xfId="0" applyNumberFormat="1" applyFont="1"/>
    <xf numFmtId="0" fontId="25" fillId="0" borderId="0" xfId="0" applyFont="1"/>
    <xf numFmtId="9" fontId="1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left"/>
    </xf>
    <xf numFmtId="166" fontId="0" fillId="2" borderId="0" xfId="0" applyNumberFormat="1" applyFill="1" applyProtection="1">
      <protection locked="0"/>
    </xf>
    <xf numFmtId="167" fontId="28" fillId="4" borderId="0" xfId="0" applyNumberFormat="1" applyFont="1" applyFill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167" fontId="14" fillId="0" borderId="0" xfId="0" applyNumberFormat="1" applyFont="1" applyAlignment="1" applyProtection="1">
      <alignment horizontal="center"/>
      <protection hidden="1"/>
    </xf>
    <xf numFmtId="4" fontId="15" fillId="4" borderId="0" xfId="0" applyNumberFormat="1" applyFont="1" applyFill="1" applyBorder="1" applyProtection="1">
      <protection hidden="1"/>
    </xf>
    <xf numFmtId="0" fontId="2" fillId="0" borderId="0" xfId="0" applyNumberFormat="1" applyFont="1" applyAlignment="1" applyProtection="1">
      <alignment horizontal="center"/>
      <protection locked="0"/>
    </xf>
    <xf numFmtId="0" fontId="18" fillId="8" borderId="1" xfId="0" applyNumberFormat="1" applyFont="1" applyFill="1" applyBorder="1" applyAlignment="1" applyProtection="1">
      <alignment horizontal="center"/>
      <protection locked="0"/>
    </xf>
    <xf numFmtId="9" fontId="2" fillId="9" borderId="0" xfId="0" applyNumberFormat="1" applyFont="1" applyFill="1" applyProtection="1">
      <protection locked="0"/>
    </xf>
    <xf numFmtId="189" fontId="4" fillId="2" borderId="0" xfId="1" applyFont="1" applyFill="1" applyProtection="1">
      <protection locked="0"/>
    </xf>
    <xf numFmtId="189" fontId="4" fillId="6" borderId="0" xfId="1" applyFont="1" applyFill="1" applyProtection="1">
      <protection locked="0"/>
    </xf>
    <xf numFmtId="0" fontId="3" fillId="6" borderId="1" xfId="0" applyNumberFormat="1" applyFont="1" applyFill="1" applyBorder="1" applyProtection="1">
      <protection locked="0"/>
    </xf>
    <xf numFmtId="0" fontId="2" fillId="6" borderId="1" xfId="0" applyNumberFormat="1" applyFont="1" applyFill="1" applyBorder="1" applyProtection="1">
      <protection locked="0"/>
    </xf>
    <xf numFmtId="195" fontId="2" fillId="9" borderId="1" xfId="1" applyNumberFormat="1" applyFont="1" applyFill="1" applyBorder="1" applyAlignment="1" applyProtection="1">
      <alignment horizontal="center"/>
      <protection locked="0"/>
    </xf>
    <xf numFmtId="195" fontId="0" fillId="12" borderId="6" xfId="1" applyNumberFormat="1" applyFont="1" applyFill="1" applyBorder="1" applyAlignment="1" applyProtection="1">
      <alignment horizontal="center"/>
      <protection locked="0"/>
    </xf>
    <xf numFmtId="195" fontId="0" fillId="12" borderId="7" xfId="1" applyNumberFormat="1" applyFont="1" applyFill="1" applyBorder="1" applyAlignment="1" applyProtection="1">
      <alignment horizontal="center"/>
      <protection locked="0"/>
    </xf>
    <xf numFmtId="195" fontId="0" fillId="12" borderId="8" xfId="1" applyNumberFormat="1" applyFont="1" applyFill="1" applyBorder="1" applyAlignment="1" applyProtection="1">
      <alignment horizontal="center"/>
      <protection locked="0"/>
    </xf>
    <xf numFmtId="189" fontId="21" fillId="2" borderId="0" xfId="1" applyFont="1" applyFill="1" applyProtection="1">
      <protection locked="0"/>
    </xf>
    <xf numFmtId="0" fontId="29" fillId="2" borderId="1" xfId="0" applyFont="1" applyFill="1" applyBorder="1" applyAlignment="1" applyProtection="1">
      <alignment horizontal="center"/>
      <protection locked="0"/>
    </xf>
    <xf numFmtId="189" fontId="30" fillId="2" borderId="2" xfId="1" applyFont="1" applyFill="1" applyBorder="1" applyProtection="1">
      <protection locked="0"/>
    </xf>
    <xf numFmtId="189" fontId="31" fillId="2" borderId="1" xfId="1" applyFont="1" applyFill="1" applyBorder="1" applyProtection="1">
      <protection locked="0"/>
    </xf>
    <xf numFmtId="0" fontId="31" fillId="2" borderId="1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Protection="1">
      <protection locked="0"/>
    </xf>
    <xf numFmtId="189" fontId="30" fillId="6" borderId="2" xfId="1" applyFont="1" applyFill="1" applyBorder="1" applyProtection="1">
      <protection locked="0"/>
    </xf>
    <xf numFmtId="0" fontId="31" fillId="6" borderId="1" xfId="0" applyFont="1" applyFill="1" applyBorder="1" applyProtection="1">
      <protection locked="0"/>
    </xf>
    <xf numFmtId="189" fontId="31" fillId="6" borderId="1" xfId="1" applyFont="1" applyFill="1" applyBorder="1" applyProtection="1">
      <protection locked="0"/>
    </xf>
    <xf numFmtId="4" fontId="30" fillId="3" borderId="2" xfId="0" applyNumberFormat="1" applyFont="1" applyFill="1" applyBorder="1" applyAlignment="1" applyProtection="1">
      <alignment horizontal="right"/>
      <protection locked="0"/>
    </xf>
    <xf numFmtId="4" fontId="31" fillId="3" borderId="2" xfId="0" applyNumberFormat="1" applyFont="1" applyFill="1" applyBorder="1" applyAlignment="1" applyProtection="1">
      <alignment horizontal="right"/>
      <protection locked="0"/>
    </xf>
    <xf numFmtId="4" fontId="31" fillId="3" borderId="1" xfId="0" applyNumberFormat="1" applyFont="1" applyFill="1" applyBorder="1" applyAlignment="1" applyProtection="1">
      <alignment horizontal="right"/>
      <protection locked="0"/>
    </xf>
    <xf numFmtId="4" fontId="30" fillId="9" borderId="1" xfId="0" applyNumberFormat="1" applyFont="1" applyFill="1" applyBorder="1" applyProtection="1">
      <protection locked="0"/>
    </xf>
    <xf numFmtId="4" fontId="31" fillId="9" borderId="1" xfId="0" applyNumberFormat="1" applyFont="1" applyFill="1" applyBorder="1" applyProtection="1">
      <protection locked="0"/>
    </xf>
    <xf numFmtId="4" fontId="32" fillId="12" borderId="1" xfId="0" applyNumberFormat="1" applyFont="1" applyFill="1" applyBorder="1" applyProtection="1">
      <protection locked="0"/>
    </xf>
    <xf numFmtId="4" fontId="33" fillId="12" borderId="1" xfId="0" applyNumberFormat="1" applyFont="1" applyFill="1" applyBorder="1" applyProtection="1">
      <protection locked="0"/>
    </xf>
    <xf numFmtId="4" fontId="31" fillId="12" borderId="5" xfId="0" applyNumberFormat="1" applyFont="1" applyFill="1" applyBorder="1" applyProtection="1">
      <protection locked="0"/>
    </xf>
    <xf numFmtId="0" fontId="24" fillId="4" borderId="0" xfId="0" applyFont="1" applyFill="1"/>
    <xf numFmtId="0" fontId="24" fillId="0" borderId="0" xfId="0" applyFont="1"/>
    <xf numFmtId="0" fontId="24" fillId="0" borderId="0" xfId="0" applyFont="1" applyFill="1"/>
    <xf numFmtId="0" fontId="24" fillId="14" borderId="0" xfId="0" applyFont="1" applyFill="1" applyAlignment="1">
      <alignment horizontal="right"/>
    </xf>
    <xf numFmtId="0" fontId="24" fillId="14" borderId="0" xfId="0" applyFont="1" applyFill="1"/>
    <xf numFmtId="0" fontId="24" fillId="0" borderId="0" xfId="0" applyFont="1" applyAlignment="1">
      <alignment horizontal="right"/>
    </xf>
    <xf numFmtId="0" fontId="24" fillId="0" borderId="0" xfId="0" applyFont="1" applyFill="1" applyAlignment="1">
      <alignment horizontal="right"/>
    </xf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0" borderId="0" xfId="0" applyFont="1" applyAlignment="1">
      <alignment horizontal="center"/>
    </xf>
    <xf numFmtId="0" fontId="37" fillId="10" borderId="0" xfId="0" applyFont="1" applyFill="1" applyAlignment="1">
      <alignment horizontal="right"/>
    </xf>
    <xf numFmtId="196" fontId="0" fillId="14" borderId="0" xfId="0" applyNumberFormat="1" applyFill="1"/>
    <xf numFmtId="196" fontId="23" fillId="2" borderId="0" xfId="0" applyNumberFormat="1" applyFont="1" applyFill="1"/>
    <xf numFmtId="0" fontId="38" fillId="10" borderId="0" xfId="0" applyFont="1" applyFill="1" applyAlignment="1">
      <alignment horizontal="right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showGridLines="0" showRowColHeaders="0" tabSelected="1" workbookViewId="0"/>
  </sheetViews>
  <sheetFormatPr baseColWidth="10" defaultRowHeight="12.75" x14ac:dyDescent="0.2"/>
  <cols>
    <col min="1" max="1" width="2.28515625" style="4" customWidth="1"/>
    <col min="2" max="2" width="1.140625" style="4" customWidth="1"/>
    <col min="3" max="3" width="1.7109375" style="14" customWidth="1"/>
    <col min="4" max="4" width="5.5703125" style="4" customWidth="1"/>
    <col min="5" max="5" width="44.7109375" style="4" customWidth="1"/>
    <col min="6" max="6" width="22.42578125" style="4" customWidth="1"/>
    <col min="7" max="7" width="27.28515625" style="4" customWidth="1"/>
    <col min="8" max="8" width="8.85546875" style="4" customWidth="1"/>
    <col min="9" max="9" width="2.140625" style="4" customWidth="1"/>
    <col min="10" max="10" width="1.28515625" style="4" customWidth="1"/>
    <col min="11" max="16384" width="11.42578125" style="4"/>
  </cols>
  <sheetData>
    <row r="2" spans="2:10" s="84" customFormat="1" ht="21.75" customHeight="1" x14ac:dyDescent="0.2">
      <c r="B2" s="85"/>
      <c r="C2" s="86"/>
      <c r="D2" s="86" t="s">
        <v>33</v>
      </c>
      <c r="E2" s="86"/>
      <c r="F2" s="86" t="s">
        <v>17</v>
      </c>
      <c r="G2" s="86"/>
      <c r="H2" s="86"/>
      <c r="I2" s="86"/>
      <c r="J2" s="85"/>
    </row>
    <row r="3" spans="2:10" ht="15" x14ac:dyDescent="0.2">
      <c r="B3" s="85"/>
      <c r="C3" s="126"/>
      <c r="D3" s="127"/>
      <c r="E3" s="127"/>
      <c r="F3" s="127"/>
      <c r="G3" s="127"/>
      <c r="H3" s="127"/>
      <c r="I3" s="128"/>
      <c r="J3" s="85"/>
    </row>
    <row r="4" spans="2:10" ht="15.75" x14ac:dyDescent="0.25">
      <c r="B4" s="85"/>
      <c r="C4" s="126"/>
      <c r="D4" s="127"/>
      <c r="E4" s="8" t="s">
        <v>37</v>
      </c>
      <c r="F4" s="127"/>
      <c r="G4" s="127"/>
      <c r="H4" s="127"/>
      <c r="I4" s="128"/>
      <c r="J4" s="85"/>
    </row>
    <row r="5" spans="2:10" ht="15" x14ac:dyDescent="0.2">
      <c r="B5" s="85"/>
      <c r="C5" s="126"/>
      <c r="D5" s="129" t="s">
        <v>38</v>
      </c>
      <c r="E5" s="130" t="s">
        <v>39</v>
      </c>
      <c r="F5" s="130"/>
      <c r="G5" s="130"/>
      <c r="H5" s="130"/>
      <c r="I5" s="128"/>
      <c r="J5" s="85"/>
    </row>
    <row r="6" spans="2:10" ht="15.75" x14ac:dyDescent="0.25">
      <c r="B6" s="85"/>
      <c r="C6" s="126"/>
      <c r="D6" s="131" t="s">
        <v>40</v>
      </c>
      <c r="E6" s="127" t="s">
        <v>62</v>
      </c>
      <c r="F6" s="127"/>
      <c r="G6" s="127"/>
      <c r="H6" s="127"/>
      <c r="I6" s="128"/>
      <c r="J6" s="85"/>
    </row>
    <row r="7" spans="2:10" ht="15" x14ac:dyDescent="0.2">
      <c r="B7" s="85"/>
      <c r="C7" s="126"/>
      <c r="D7" s="127"/>
      <c r="E7" s="127" t="s">
        <v>53</v>
      </c>
      <c r="F7" s="127"/>
      <c r="G7" s="127"/>
      <c r="H7" s="127"/>
      <c r="I7" s="128"/>
      <c r="J7" s="85"/>
    </row>
    <row r="8" spans="2:10" ht="15.75" x14ac:dyDescent="0.25">
      <c r="B8" s="85"/>
      <c r="C8" s="126"/>
      <c r="D8" s="129" t="s">
        <v>41</v>
      </c>
      <c r="E8" s="130" t="s">
        <v>65</v>
      </c>
      <c r="F8" s="130"/>
      <c r="G8" s="130"/>
      <c r="H8" s="130"/>
      <c r="I8" s="128"/>
      <c r="J8" s="85"/>
    </row>
    <row r="9" spans="2:10" ht="15" x14ac:dyDescent="0.2">
      <c r="B9" s="85"/>
      <c r="C9" s="126"/>
      <c r="D9" s="131" t="s">
        <v>42</v>
      </c>
      <c r="E9" s="127" t="s">
        <v>43</v>
      </c>
      <c r="F9" s="127"/>
      <c r="G9" s="127"/>
      <c r="H9" s="127"/>
      <c r="I9" s="128"/>
      <c r="J9" s="85"/>
    </row>
    <row r="10" spans="2:10" ht="15" x14ac:dyDescent="0.2">
      <c r="B10" s="85"/>
      <c r="C10" s="126"/>
      <c r="D10" s="127"/>
      <c r="E10" s="127" t="s">
        <v>44</v>
      </c>
      <c r="F10" s="127"/>
      <c r="G10" s="127"/>
      <c r="H10" s="127"/>
      <c r="I10" s="128"/>
      <c r="J10" s="85"/>
    </row>
    <row r="11" spans="2:10" ht="15" x14ac:dyDescent="0.2">
      <c r="B11" s="85"/>
      <c r="C11" s="126"/>
      <c r="D11" s="129" t="s">
        <v>45</v>
      </c>
      <c r="E11" s="130" t="s">
        <v>52</v>
      </c>
      <c r="F11" s="130"/>
      <c r="G11" s="130"/>
      <c r="H11" s="130"/>
      <c r="I11" s="128"/>
      <c r="J11" s="85"/>
    </row>
    <row r="12" spans="2:10" ht="15" x14ac:dyDescent="0.2">
      <c r="B12" s="85"/>
      <c r="C12" s="126"/>
      <c r="D12" s="130"/>
      <c r="E12" s="130" t="s">
        <v>46</v>
      </c>
      <c r="F12" s="130"/>
      <c r="G12" s="130"/>
      <c r="H12" s="130"/>
      <c r="I12" s="128"/>
      <c r="J12" s="85"/>
    </row>
    <row r="13" spans="2:10" ht="15" x14ac:dyDescent="0.2">
      <c r="B13" s="85"/>
      <c r="C13" s="126"/>
      <c r="D13" s="132" t="s">
        <v>60</v>
      </c>
      <c r="E13" s="128" t="s">
        <v>61</v>
      </c>
      <c r="F13" s="128"/>
      <c r="G13" s="128"/>
      <c r="H13" s="128"/>
      <c r="I13" s="128"/>
      <c r="J13" s="85"/>
    </row>
    <row r="14" spans="2:10" ht="15" x14ac:dyDescent="0.2">
      <c r="B14" s="85"/>
      <c r="C14" s="126"/>
      <c r="D14" s="127"/>
      <c r="E14" s="127"/>
      <c r="F14" s="127"/>
      <c r="G14" s="127"/>
      <c r="H14" s="127"/>
      <c r="I14" s="128"/>
      <c r="J14" s="85"/>
    </row>
    <row r="15" spans="2:10" ht="15" x14ac:dyDescent="0.2">
      <c r="B15" s="85"/>
      <c r="C15" s="126"/>
      <c r="D15" s="133">
        <v>1</v>
      </c>
      <c r="E15" s="134" t="s">
        <v>34</v>
      </c>
      <c r="F15" s="134"/>
      <c r="G15" s="134"/>
      <c r="H15" s="134"/>
      <c r="I15" s="128"/>
      <c r="J15" s="85"/>
    </row>
    <row r="16" spans="2:10" ht="15" x14ac:dyDescent="0.2">
      <c r="B16" s="85"/>
      <c r="C16" s="126"/>
      <c r="D16" s="135">
        <v>2</v>
      </c>
      <c r="E16" s="127" t="s">
        <v>7</v>
      </c>
      <c r="F16" s="127"/>
      <c r="G16" s="127"/>
      <c r="H16" s="127"/>
      <c r="I16" s="128"/>
      <c r="J16" s="85"/>
    </row>
    <row r="17" spans="2:10" ht="15" x14ac:dyDescent="0.2">
      <c r="B17" s="85"/>
      <c r="C17" s="126"/>
      <c r="D17" s="133">
        <v>3</v>
      </c>
      <c r="E17" s="134" t="s">
        <v>9</v>
      </c>
      <c r="F17" s="134"/>
      <c r="G17" s="134"/>
      <c r="H17" s="134"/>
      <c r="I17" s="128"/>
      <c r="J17" s="85"/>
    </row>
    <row r="18" spans="2:10" ht="15" x14ac:dyDescent="0.2">
      <c r="B18" s="85"/>
      <c r="C18" s="126"/>
      <c r="D18" s="135">
        <v>4</v>
      </c>
      <c r="E18" s="127" t="s">
        <v>35</v>
      </c>
      <c r="F18" s="127"/>
      <c r="G18" s="127"/>
      <c r="H18" s="127"/>
      <c r="I18" s="128"/>
      <c r="J18" s="85"/>
    </row>
    <row r="19" spans="2:10" ht="15" x14ac:dyDescent="0.2">
      <c r="B19" s="85"/>
      <c r="C19" s="126"/>
      <c r="D19" s="133">
        <v>5</v>
      </c>
      <c r="E19" s="134" t="s">
        <v>36</v>
      </c>
      <c r="F19" s="134"/>
      <c r="G19" s="134"/>
      <c r="H19" s="134"/>
      <c r="I19" s="128"/>
      <c r="J19" s="85"/>
    </row>
    <row r="20" spans="2:10" ht="15" x14ac:dyDescent="0.2">
      <c r="B20" s="85"/>
      <c r="C20" s="126"/>
      <c r="D20" s="135">
        <v>6</v>
      </c>
      <c r="E20" s="127" t="s">
        <v>50</v>
      </c>
      <c r="F20" s="127"/>
      <c r="G20" s="127"/>
      <c r="H20" s="127"/>
      <c r="I20" s="128"/>
      <c r="J20" s="85"/>
    </row>
    <row r="21" spans="2:10" ht="15" x14ac:dyDescent="0.2">
      <c r="B21" s="85"/>
      <c r="C21" s="126"/>
      <c r="D21" s="133">
        <v>7</v>
      </c>
      <c r="E21" s="134" t="s">
        <v>58</v>
      </c>
      <c r="F21" s="134"/>
      <c r="G21" s="134"/>
      <c r="H21" s="134"/>
      <c r="I21" s="128"/>
      <c r="J21" s="85"/>
    </row>
    <row r="22" spans="2:10" ht="15" x14ac:dyDescent="0.2">
      <c r="B22" s="85"/>
      <c r="C22" s="126"/>
      <c r="D22" s="135">
        <v>8</v>
      </c>
      <c r="E22" s="127" t="s">
        <v>55</v>
      </c>
      <c r="F22" s="127"/>
      <c r="G22" s="127"/>
      <c r="H22" s="127"/>
      <c r="I22" s="128"/>
      <c r="J22" s="85"/>
    </row>
    <row r="23" spans="2:10" ht="15" x14ac:dyDescent="0.2">
      <c r="B23" s="85"/>
      <c r="C23" s="126"/>
      <c r="D23" s="133"/>
      <c r="E23" s="134"/>
      <c r="F23" s="134"/>
      <c r="G23" s="134"/>
      <c r="H23" s="134"/>
      <c r="I23" s="128"/>
      <c r="J23" s="85"/>
    </row>
    <row r="24" spans="2:10" ht="15" x14ac:dyDescent="0.2">
      <c r="B24" s="85"/>
      <c r="C24" s="126"/>
      <c r="D24" s="127"/>
      <c r="E24" s="127"/>
      <c r="F24" s="127"/>
      <c r="G24" s="127"/>
      <c r="H24" s="127"/>
      <c r="I24" s="128"/>
      <c r="J24" s="85"/>
    </row>
    <row r="25" spans="2:10" ht="15.75" x14ac:dyDescent="0.25">
      <c r="B25" s="85"/>
      <c r="C25" s="86"/>
      <c r="D25" s="86"/>
      <c r="E25" s="86"/>
      <c r="F25" s="86"/>
      <c r="G25" s="139"/>
      <c r="H25" s="136"/>
      <c r="I25" s="139" t="s">
        <v>64</v>
      </c>
      <c r="J25" s="85"/>
    </row>
  </sheetData>
  <customSheetViews>
    <customSheetView guid="{C3626113-D4A9-42E0-8813-B414F40E145A}" showGridLines="0" showRowCol="0" showRuler="0"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11A22283-8AE1-11D4-B8D7-00001CD5B10B}" showGridLines="0" showRuler="0">
      <selection activeCell="D18" sqref="D18"/>
      <pageMargins left="0.78740157499999996" right="0.78740157499999996" top="0.984251969" bottom="0.984251969" header="0.4921259845" footer="0.4921259845"/>
      <pageSetup paperSize="9" orientation="portrait" horizontalDpi="300" verticalDpi="300" copies="0" r:id="rId2"/>
      <headerFooter alignWithMargins="0"/>
    </customSheetView>
    <customSheetView guid="{0BEAF5E0-8AD2-11D4-B7F3-00C026103256}" showGridLines="0" showRuler="0">
      <selection activeCell="C19" sqref="C19"/>
      <pageMargins left="0.78740157499999996" right="0.78740157499999996" top="0.984251969" bottom="0.984251969" header="0.4921259845" footer="0.4921259845"/>
      <headerFooter alignWithMargins="0"/>
    </customSheetView>
    <customSheetView guid="{11A22285-8AE1-11D4-B8D7-00001CD5B10B}" showGridLines="0" showRuler="0">
      <pageMargins left="0.78740157499999996" right="0.78740157499999996" top="0.984251969" bottom="0.984251969" header="0.4921259845" footer="0.4921259845"/>
      <pageSetup paperSize="9" orientation="portrait" horizontalDpi="300" verticalDpi="300" copies="0" r:id="rId3"/>
      <headerFooter alignWithMargins="0"/>
    </customSheetView>
    <customSheetView guid="{F9D03E20-1D24-11D5-A4C6-00001CD5B10B}" showPageBreaks="1" showGridLines="0" showRuler="0">
      <pageMargins left="0.78740157499999996" right="0.78740157499999996" top="0.984251969" bottom="0.984251969" header="0.4921259845" footer="0.4921259845"/>
      <pageSetup paperSize="9" orientation="portrait" horizontalDpi="300" verticalDpi="300" r:id="rId4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workbookViewId="0"/>
  </sheetViews>
  <sheetFormatPr baseColWidth="10" defaultRowHeight="12.75" x14ac:dyDescent="0.2"/>
  <cols>
    <col min="1" max="1" width="3" style="14" customWidth="1"/>
    <col min="2" max="2" width="12.42578125" style="14" customWidth="1"/>
    <col min="3" max="5" width="14.7109375" style="14" customWidth="1"/>
    <col min="6" max="6" width="3.85546875" style="14" customWidth="1"/>
    <col min="7" max="7" width="12.28515625" style="14" hidden="1" customWidth="1"/>
    <col min="8" max="9" width="9.42578125" style="14" hidden="1" customWidth="1"/>
    <col min="10" max="10" width="9.28515625" style="14" hidden="1" customWidth="1"/>
    <col min="11" max="11" width="0" style="14" hidden="1" customWidth="1"/>
    <col min="12" max="16384" width="11.42578125" style="14"/>
  </cols>
  <sheetData>
    <row r="1" spans="2:10" ht="24" customHeight="1" x14ac:dyDescent="0.25">
      <c r="B1" s="32" t="s">
        <v>6</v>
      </c>
    </row>
    <row r="3" spans="2:10" x14ac:dyDescent="0.2">
      <c r="B3" s="15" t="s">
        <v>0</v>
      </c>
      <c r="C3" s="101">
        <v>10000</v>
      </c>
    </row>
    <row r="4" spans="2:10" x14ac:dyDescent="0.2">
      <c r="B4" s="15" t="s">
        <v>1</v>
      </c>
      <c r="C4" s="10">
        <v>0.1</v>
      </c>
    </row>
    <row r="6" spans="2:10" ht="13.5" thickBot="1" x14ac:dyDescent="0.25">
      <c r="B6" s="16" t="s">
        <v>2</v>
      </c>
      <c r="C6" s="16" t="s">
        <v>4</v>
      </c>
      <c r="D6" s="16" t="s">
        <v>3</v>
      </c>
      <c r="E6" s="17" t="s">
        <v>5</v>
      </c>
    </row>
    <row r="7" spans="2:10" ht="13.5" thickTop="1" x14ac:dyDescent="0.2">
      <c r="B7" s="12">
        <v>2002</v>
      </c>
      <c r="C7" s="111">
        <v>1000</v>
      </c>
      <c r="D7" s="111">
        <v>11000</v>
      </c>
      <c r="E7" s="111">
        <v>1000</v>
      </c>
      <c r="F7" s="94" t="str">
        <f>IF(AND(G7=B7,ROUND(C7,2)=ROUND(H7,2),ROUND(E7,2)=ROUND(J7,2)),"ü","r")</f>
        <v>ü</v>
      </c>
      <c r="G7" s="20">
        <f>B7</f>
        <v>2002</v>
      </c>
      <c r="H7" s="21">
        <f>C3*C4</f>
        <v>1000</v>
      </c>
      <c r="I7" s="22">
        <f>C3*(1+C4)</f>
        <v>11000</v>
      </c>
      <c r="J7" s="23">
        <f>E7</f>
        <v>1000</v>
      </c>
    </row>
    <row r="8" spans="2:10" x14ac:dyDescent="0.2">
      <c r="B8" s="113">
        <v>2003</v>
      </c>
      <c r="C8" s="112">
        <v>1100</v>
      </c>
      <c r="D8" s="112">
        <v>12100</v>
      </c>
      <c r="E8" s="112">
        <v>2100</v>
      </c>
      <c r="F8" s="94" t="str">
        <f t="shared" ref="F8:F21" si="0">IF(AND(G8=B8,ROUND(C8,2)=ROUND(H8,2),ROUND(E8,2)=ROUND(J8,2)),"ü","r")</f>
        <v>ü</v>
      </c>
      <c r="G8" s="20">
        <f>G7+1</f>
        <v>2003</v>
      </c>
      <c r="H8" s="22">
        <f>I7*$C$4</f>
        <v>1100</v>
      </c>
      <c r="I8" s="22">
        <f>I7+H8</f>
        <v>12100</v>
      </c>
      <c r="J8" s="23">
        <f>J7+H8</f>
        <v>2100</v>
      </c>
    </row>
    <row r="9" spans="2:10" x14ac:dyDescent="0.2">
      <c r="B9" s="110"/>
      <c r="C9" s="11"/>
      <c r="D9" s="11"/>
      <c r="E9" s="11"/>
      <c r="F9" s="94" t="str">
        <f t="shared" si="0"/>
        <v>r</v>
      </c>
      <c r="G9" s="20">
        <f t="shared" ref="G9:G21" si="1">G8+1</f>
        <v>2004</v>
      </c>
      <c r="H9" s="22">
        <f t="shared" ref="H9:H21" si="2">I8*$C$4</f>
        <v>1210</v>
      </c>
      <c r="I9" s="22">
        <f t="shared" ref="I9:I21" si="3">I8+H9</f>
        <v>13310</v>
      </c>
      <c r="J9" s="23">
        <f t="shared" ref="J9:J21" si="4">J8+H9</f>
        <v>3310</v>
      </c>
    </row>
    <row r="10" spans="2:10" x14ac:dyDescent="0.2">
      <c r="B10" s="110"/>
      <c r="C10" s="11"/>
      <c r="D10" s="11"/>
      <c r="E10" s="11"/>
      <c r="F10" s="94" t="str">
        <f t="shared" si="0"/>
        <v>r</v>
      </c>
      <c r="G10" s="20">
        <f t="shared" si="1"/>
        <v>2005</v>
      </c>
      <c r="H10" s="22">
        <f t="shared" si="2"/>
        <v>1331</v>
      </c>
      <c r="I10" s="22">
        <f t="shared" si="3"/>
        <v>14641</v>
      </c>
      <c r="J10" s="23">
        <f t="shared" si="4"/>
        <v>4641</v>
      </c>
    </row>
    <row r="11" spans="2:10" x14ac:dyDescent="0.2">
      <c r="B11" s="110"/>
      <c r="C11" s="11"/>
      <c r="D11" s="11"/>
      <c r="E11" s="11"/>
      <c r="F11" s="94" t="str">
        <f t="shared" si="0"/>
        <v>r</v>
      </c>
      <c r="G11" s="20">
        <f t="shared" si="1"/>
        <v>2006</v>
      </c>
      <c r="H11" s="22">
        <f t="shared" si="2"/>
        <v>1464.1000000000001</v>
      </c>
      <c r="I11" s="22">
        <f t="shared" si="3"/>
        <v>16105.1</v>
      </c>
      <c r="J11" s="23">
        <f t="shared" si="4"/>
        <v>6105.1</v>
      </c>
    </row>
    <row r="12" spans="2:10" x14ac:dyDescent="0.2">
      <c r="B12" s="110"/>
      <c r="C12" s="11"/>
      <c r="D12" s="11"/>
      <c r="E12" s="11"/>
      <c r="F12" s="94" t="str">
        <f t="shared" si="0"/>
        <v>r</v>
      </c>
      <c r="G12" s="20">
        <f t="shared" si="1"/>
        <v>2007</v>
      </c>
      <c r="H12" s="22">
        <f t="shared" si="2"/>
        <v>1610.5100000000002</v>
      </c>
      <c r="I12" s="22">
        <f t="shared" si="3"/>
        <v>17715.61</v>
      </c>
      <c r="J12" s="23">
        <f t="shared" si="4"/>
        <v>7715.6100000000006</v>
      </c>
    </row>
    <row r="13" spans="2:10" x14ac:dyDescent="0.2">
      <c r="B13" s="110"/>
      <c r="C13" s="11"/>
      <c r="D13" s="11"/>
      <c r="E13" s="11"/>
      <c r="F13" s="94" t="str">
        <f t="shared" si="0"/>
        <v>r</v>
      </c>
      <c r="G13" s="20">
        <f t="shared" si="1"/>
        <v>2008</v>
      </c>
      <c r="H13" s="22">
        <f t="shared" si="2"/>
        <v>1771.5610000000001</v>
      </c>
      <c r="I13" s="22">
        <f t="shared" si="3"/>
        <v>19487.171000000002</v>
      </c>
      <c r="J13" s="23">
        <f t="shared" si="4"/>
        <v>9487.1710000000003</v>
      </c>
    </row>
    <row r="14" spans="2:10" x14ac:dyDescent="0.2">
      <c r="B14" s="110"/>
      <c r="C14" s="11"/>
      <c r="D14" s="11"/>
      <c r="E14" s="11"/>
      <c r="F14" s="94" t="str">
        <f t="shared" si="0"/>
        <v>r</v>
      </c>
      <c r="G14" s="20">
        <f t="shared" si="1"/>
        <v>2009</v>
      </c>
      <c r="H14" s="22">
        <f t="shared" si="2"/>
        <v>1948.7171000000003</v>
      </c>
      <c r="I14" s="22">
        <f t="shared" si="3"/>
        <v>21435.888100000004</v>
      </c>
      <c r="J14" s="23">
        <f t="shared" si="4"/>
        <v>11435.8881</v>
      </c>
    </row>
    <row r="15" spans="2:10" x14ac:dyDescent="0.2">
      <c r="B15" s="110"/>
      <c r="C15" s="11"/>
      <c r="D15" s="11"/>
      <c r="E15" s="11"/>
      <c r="F15" s="94" t="str">
        <f t="shared" si="0"/>
        <v>r</v>
      </c>
      <c r="G15" s="20">
        <f t="shared" si="1"/>
        <v>2010</v>
      </c>
      <c r="H15" s="22">
        <f t="shared" si="2"/>
        <v>2143.5888100000006</v>
      </c>
      <c r="I15" s="22">
        <f t="shared" si="3"/>
        <v>23579.476910000005</v>
      </c>
      <c r="J15" s="23">
        <f t="shared" si="4"/>
        <v>13579.476910000001</v>
      </c>
    </row>
    <row r="16" spans="2:10" x14ac:dyDescent="0.2">
      <c r="B16" s="110"/>
      <c r="C16" s="11"/>
      <c r="D16" s="11"/>
      <c r="E16" s="11"/>
      <c r="F16" s="94" t="str">
        <f t="shared" si="0"/>
        <v>r</v>
      </c>
      <c r="G16" s="20">
        <f t="shared" si="1"/>
        <v>2011</v>
      </c>
      <c r="H16" s="22">
        <f t="shared" si="2"/>
        <v>2357.9476910000008</v>
      </c>
      <c r="I16" s="22">
        <f t="shared" si="3"/>
        <v>25937.424601000006</v>
      </c>
      <c r="J16" s="23">
        <f t="shared" si="4"/>
        <v>15937.424601000002</v>
      </c>
    </row>
    <row r="17" spans="2:10" x14ac:dyDescent="0.2">
      <c r="B17" s="110"/>
      <c r="C17" s="11"/>
      <c r="D17" s="11"/>
      <c r="E17" s="11"/>
      <c r="F17" s="94" t="str">
        <f t="shared" si="0"/>
        <v>r</v>
      </c>
      <c r="G17" s="20">
        <f t="shared" si="1"/>
        <v>2012</v>
      </c>
      <c r="H17" s="22">
        <f t="shared" si="2"/>
        <v>2593.7424601000007</v>
      </c>
      <c r="I17" s="22">
        <f t="shared" si="3"/>
        <v>28531.167061100008</v>
      </c>
      <c r="J17" s="23">
        <f t="shared" si="4"/>
        <v>18531.167061100005</v>
      </c>
    </row>
    <row r="18" spans="2:10" x14ac:dyDescent="0.2">
      <c r="B18" s="110"/>
      <c r="C18" s="11"/>
      <c r="D18" s="11"/>
      <c r="E18" s="11"/>
      <c r="F18" s="94" t="str">
        <f t="shared" si="0"/>
        <v>r</v>
      </c>
      <c r="G18" s="20">
        <f t="shared" si="1"/>
        <v>2013</v>
      </c>
      <c r="H18" s="22">
        <f t="shared" si="2"/>
        <v>2853.1167061100009</v>
      </c>
      <c r="I18" s="22">
        <f t="shared" si="3"/>
        <v>31384.28376721001</v>
      </c>
      <c r="J18" s="23">
        <f t="shared" si="4"/>
        <v>21384.283767210007</v>
      </c>
    </row>
    <row r="19" spans="2:10" x14ac:dyDescent="0.2">
      <c r="B19" s="110"/>
      <c r="C19" s="11"/>
      <c r="D19" s="11"/>
      <c r="E19" s="11"/>
      <c r="F19" s="94" t="str">
        <f t="shared" si="0"/>
        <v>r</v>
      </c>
      <c r="G19" s="20">
        <f t="shared" si="1"/>
        <v>2014</v>
      </c>
      <c r="H19" s="22">
        <f t="shared" si="2"/>
        <v>3138.4283767210013</v>
      </c>
      <c r="I19" s="22">
        <f t="shared" si="3"/>
        <v>34522.712143931014</v>
      </c>
      <c r="J19" s="23">
        <f t="shared" si="4"/>
        <v>24522.712143931007</v>
      </c>
    </row>
    <row r="20" spans="2:10" x14ac:dyDescent="0.2">
      <c r="B20" s="110"/>
      <c r="C20" s="11"/>
      <c r="D20" s="11"/>
      <c r="E20" s="11"/>
      <c r="F20" s="94" t="str">
        <f t="shared" si="0"/>
        <v>r</v>
      </c>
      <c r="G20" s="20">
        <f t="shared" si="1"/>
        <v>2015</v>
      </c>
      <c r="H20" s="22">
        <f t="shared" si="2"/>
        <v>3452.2712143931017</v>
      </c>
      <c r="I20" s="22">
        <f t="shared" si="3"/>
        <v>37974.983358324112</v>
      </c>
      <c r="J20" s="23">
        <f t="shared" si="4"/>
        <v>27974.983358324109</v>
      </c>
    </row>
    <row r="21" spans="2:10" ht="13.5" customHeight="1" x14ac:dyDescent="0.2">
      <c r="B21" s="110"/>
      <c r="C21" s="11"/>
      <c r="D21" s="11"/>
      <c r="E21" s="11"/>
      <c r="F21" s="94" t="str">
        <f t="shared" si="0"/>
        <v>r</v>
      </c>
      <c r="G21" s="20">
        <f t="shared" si="1"/>
        <v>2016</v>
      </c>
      <c r="H21" s="22">
        <f t="shared" si="2"/>
        <v>3797.4983358324116</v>
      </c>
      <c r="I21" s="22">
        <f t="shared" si="3"/>
        <v>41772.481694156522</v>
      </c>
      <c r="J21" s="23">
        <f t="shared" si="4"/>
        <v>31772.481694156522</v>
      </c>
    </row>
    <row r="22" spans="2:10" x14ac:dyDescent="0.2">
      <c r="B22" s="19"/>
      <c r="C22" s="94" t="str">
        <f>IF(AND(ROUND(C21,2)=ROUND(H21,2)),"ü","r")</f>
        <v>r</v>
      </c>
      <c r="D22" s="94" t="str">
        <f>IF(ROUND(FV($C$4,15,0,-$C$3,1),0)=ROUND(D21,0),"ü","r")</f>
        <v>r</v>
      </c>
      <c r="E22" s="94" t="str">
        <f>IF(ROUND(D21-C3,4)=ROUND(E21,4),"ü","r")</f>
        <v>r</v>
      </c>
    </row>
  </sheetData>
  <sheetProtection sheet="1" objects="1" scenarios="1"/>
  <protectedRanges>
    <protectedRange sqref="C3:C4 C7:E7 B8:E21" name="Bereich1"/>
  </protectedRanges>
  <customSheetViews>
    <customSheetView guid="{C3626113-D4A9-42E0-8813-B414F40E145A}" showGridLines="0" showRuler="0"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300" verticalDpi="300" r:id="rId1"/>
      <headerFooter alignWithMargins="0">
        <oddHeader>&amp;F</oddHeader>
        <oddFooter>Seite &amp;P</oddFooter>
      </headerFooter>
    </customSheetView>
    <customSheetView guid="{11A22283-8AE1-11D4-B8D7-00001CD5B10B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300" verticalDpi="300" copies="0" r:id="rId2"/>
      <headerFooter alignWithMargins="0">
        <oddHeader>&amp;F</oddHeader>
        <oddFooter>Seite &amp;P</oddFooter>
      </headerFooter>
    </customSheetView>
    <customSheetView guid="{0BEAF5E0-8AD2-11D4-B7F3-00C026103256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300" verticalDpi="300" copies="0" r:id="rId3"/>
      <headerFooter alignWithMargins="0">
        <oddHeader>&amp;F</oddHeader>
        <oddFooter>Seite &amp;P</oddFooter>
      </headerFooter>
    </customSheetView>
    <customSheetView guid="{11A22285-8AE1-11D4-B8D7-00001CD5B10B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300" verticalDpi="300" copies="0" r:id="rId4"/>
      <headerFooter alignWithMargins="0">
        <oddHeader>&amp;F</oddHeader>
        <oddFooter>Seite &amp;P</oddFooter>
      </headerFooter>
    </customSheetView>
    <customSheetView guid="{F9D03E20-1D24-11D5-A4C6-00001CD5B10B}" showPageBreaks="1" showGridLines="0" showRuler="0"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300" verticalDpi="300" r:id="rId5"/>
      <headerFooter alignWithMargins="0">
        <oddHeader>&amp;F</oddHeader>
        <oddFooter>Seite &amp;P</oddFooter>
      </headerFooter>
    </customSheetView>
  </customSheetViews>
  <phoneticPr fontId="0" type="noConversion"/>
  <printOptions headings="1" gridLines="1"/>
  <pageMargins left="0.78740157480314998" right="0.78740157480314998" top="0.98425196850393704" bottom="0.98425196850393704" header="0.4921259845" footer="0.4921259845"/>
  <pageSetup paperSize="9" orientation="portrait" horizontalDpi="300" verticalDpi="300" r:id="rId6"/>
  <headerFooter alignWithMargins="0">
    <oddHeader>&amp;F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showGridLines="0" workbookViewId="0"/>
  </sheetViews>
  <sheetFormatPr baseColWidth="10" defaultRowHeight="12.75" x14ac:dyDescent="0.2"/>
  <cols>
    <col min="1" max="1" width="3" style="14" customWidth="1"/>
    <col min="2" max="2" width="11.42578125" style="14"/>
    <col min="3" max="5" width="14.7109375" style="14" customWidth="1"/>
    <col min="6" max="6" width="4.28515625" style="14" customWidth="1"/>
    <col min="7" max="7" width="6.28515625" style="14" hidden="1" customWidth="1"/>
    <col min="8" max="8" width="8.42578125" style="14" hidden="1" customWidth="1"/>
    <col min="9" max="10" width="9.5703125" style="14" hidden="1" customWidth="1"/>
    <col min="11" max="11" width="0" style="14" hidden="1" customWidth="1"/>
    <col min="12" max="16384" width="11.42578125" style="14"/>
  </cols>
  <sheetData>
    <row r="1" spans="2:10" ht="24" customHeight="1" x14ac:dyDescent="0.25">
      <c r="B1" s="32" t="s">
        <v>7</v>
      </c>
    </row>
    <row r="3" spans="2:10" x14ac:dyDescent="0.2">
      <c r="B3" s="24" t="s">
        <v>0</v>
      </c>
      <c r="C3" s="102">
        <v>1000</v>
      </c>
      <c r="D3" s="24" t="s">
        <v>8</v>
      </c>
    </row>
    <row r="4" spans="2:10" x14ac:dyDescent="0.2">
      <c r="B4" s="24" t="s">
        <v>1</v>
      </c>
      <c r="C4" s="31">
        <v>0.1</v>
      </c>
      <c r="F4" s="25"/>
    </row>
    <row r="6" spans="2:10" ht="13.5" thickBot="1" x14ac:dyDescent="0.25">
      <c r="B6" s="29" t="s">
        <v>2</v>
      </c>
      <c r="C6" s="29" t="s">
        <v>4</v>
      </c>
      <c r="D6" s="29" t="s">
        <v>3</v>
      </c>
      <c r="E6" s="30" t="s">
        <v>5</v>
      </c>
      <c r="F6" s="15"/>
    </row>
    <row r="7" spans="2:10" x14ac:dyDescent="0.2">
      <c r="B7" s="114">
        <v>2002</v>
      </c>
      <c r="C7" s="115">
        <v>100</v>
      </c>
      <c r="D7" s="115">
        <v>1100</v>
      </c>
      <c r="E7" s="115">
        <v>100</v>
      </c>
      <c r="F7" s="94" t="str">
        <f>IF(AND(ROUND(B7,2)=ROUND(G7,2),ROUND(C7,2)=ROUND(H7,2),ROUND(D7,2)=ROUND(I7,2),ROUND(E7,2)=ROUND(J7,2)),"ü","r")</f>
        <v>ü</v>
      </c>
      <c r="G7" s="33">
        <f>B7</f>
        <v>2002</v>
      </c>
      <c r="H7" s="22">
        <f>C3*C4</f>
        <v>100</v>
      </c>
      <c r="I7" s="22">
        <f>C3+H7</f>
        <v>1100</v>
      </c>
      <c r="J7" s="22">
        <f>H7</f>
        <v>100</v>
      </c>
    </row>
    <row r="8" spans="2:10" x14ac:dyDescent="0.2">
      <c r="B8" s="116">
        <v>2003</v>
      </c>
      <c r="C8" s="117">
        <v>210</v>
      </c>
      <c r="D8" s="117">
        <v>2310</v>
      </c>
      <c r="E8" s="117">
        <v>310</v>
      </c>
      <c r="F8" s="94" t="str">
        <f t="shared" ref="F8:F18" si="0">IF(AND(ROUND(B8,2)=ROUND(G8,2),ROUND(C8,2)=ROUND(H8,2),ROUND(D8,2)=ROUND(I8,2),ROUND(E8,2)=ROUND(J8,2)),"ü","r")</f>
        <v>ü</v>
      </c>
      <c r="G8" s="33">
        <f>G7+1</f>
        <v>2003</v>
      </c>
      <c r="H8" s="22">
        <f>(I7+$C$3)*$C$4</f>
        <v>210</v>
      </c>
      <c r="I8" s="22">
        <f>I7+H8+$C$3</f>
        <v>2310</v>
      </c>
      <c r="J8" s="22">
        <f>J7+H8</f>
        <v>310</v>
      </c>
    </row>
    <row r="9" spans="2:10" x14ac:dyDescent="0.2">
      <c r="B9" s="103"/>
      <c r="C9" s="104"/>
      <c r="D9" s="104"/>
      <c r="E9" s="104"/>
      <c r="F9" s="94" t="str">
        <f t="shared" si="0"/>
        <v>r</v>
      </c>
      <c r="G9" s="33">
        <f t="shared" ref="G9:G18" si="1">G8+1</f>
        <v>2004</v>
      </c>
      <c r="H9" s="22">
        <f t="shared" ref="H9:H18" si="2">(I8+$C$3)*$C$4</f>
        <v>331</v>
      </c>
      <c r="I9" s="22">
        <f t="shared" ref="I9:I18" si="3">I8+H9+$C$3</f>
        <v>3641</v>
      </c>
      <c r="J9" s="22">
        <f t="shared" ref="J9:J18" si="4">J8+H9</f>
        <v>641</v>
      </c>
    </row>
    <row r="10" spans="2:10" x14ac:dyDescent="0.2">
      <c r="B10" s="103"/>
      <c r="C10" s="104"/>
      <c r="D10" s="104"/>
      <c r="E10" s="104"/>
      <c r="F10" s="94" t="str">
        <f t="shared" si="0"/>
        <v>r</v>
      </c>
      <c r="G10" s="33">
        <f t="shared" si="1"/>
        <v>2005</v>
      </c>
      <c r="H10" s="22">
        <f t="shared" si="2"/>
        <v>464.1</v>
      </c>
      <c r="I10" s="22">
        <f t="shared" si="3"/>
        <v>5105.1000000000004</v>
      </c>
      <c r="J10" s="22">
        <f t="shared" si="4"/>
        <v>1105.0999999999999</v>
      </c>
    </row>
    <row r="11" spans="2:10" x14ac:dyDescent="0.2">
      <c r="B11" s="103"/>
      <c r="C11" s="104"/>
      <c r="D11" s="104"/>
      <c r="E11" s="104"/>
      <c r="F11" s="94" t="str">
        <f t="shared" si="0"/>
        <v>r</v>
      </c>
      <c r="G11" s="33">
        <f t="shared" si="1"/>
        <v>2006</v>
      </c>
      <c r="H11" s="22">
        <f t="shared" si="2"/>
        <v>610.5100000000001</v>
      </c>
      <c r="I11" s="22">
        <f t="shared" si="3"/>
        <v>6715.6100000000006</v>
      </c>
      <c r="J11" s="22">
        <f t="shared" si="4"/>
        <v>1715.6100000000001</v>
      </c>
    </row>
    <row r="12" spans="2:10" x14ac:dyDescent="0.2">
      <c r="B12" s="103"/>
      <c r="C12" s="104"/>
      <c r="D12" s="104"/>
      <c r="E12" s="104"/>
      <c r="F12" s="94" t="str">
        <f t="shared" si="0"/>
        <v>r</v>
      </c>
      <c r="G12" s="33">
        <f t="shared" si="1"/>
        <v>2007</v>
      </c>
      <c r="H12" s="22">
        <f t="shared" si="2"/>
        <v>771.56100000000015</v>
      </c>
      <c r="I12" s="22">
        <f t="shared" si="3"/>
        <v>8487.1710000000003</v>
      </c>
      <c r="J12" s="22">
        <f t="shared" si="4"/>
        <v>2487.1710000000003</v>
      </c>
    </row>
    <row r="13" spans="2:10" x14ac:dyDescent="0.2">
      <c r="B13" s="103"/>
      <c r="C13" s="104"/>
      <c r="D13" s="104"/>
      <c r="E13" s="104"/>
      <c r="F13" s="94" t="str">
        <f t="shared" si="0"/>
        <v>r</v>
      </c>
      <c r="G13" s="33">
        <f t="shared" si="1"/>
        <v>2008</v>
      </c>
      <c r="H13" s="22">
        <f t="shared" si="2"/>
        <v>948.71710000000007</v>
      </c>
      <c r="I13" s="22">
        <f t="shared" si="3"/>
        <v>10435.8881</v>
      </c>
      <c r="J13" s="22">
        <f t="shared" si="4"/>
        <v>3435.8881000000001</v>
      </c>
    </row>
    <row r="14" spans="2:10" x14ac:dyDescent="0.2">
      <c r="B14" s="103"/>
      <c r="C14" s="104"/>
      <c r="D14" s="104"/>
      <c r="E14" s="104"/>
      <c r="F14" s="94" t="str">
        <f t="shared" si="0"/>
        <v>r</v>
      </c>
      <c r="G14" s="33">
        <f t="shared" si="1"/>
        <v>2009</v>
      </c>
      <c r="H14" s="22">
        <f t="shared" si="2"/>
        <v>1143.58881</v>
      </c>
      <c r="I14" s="22">
        <f t="shared" si="3"/>
        <v>12579.476909999999</v>
      </c>
      <c r="J14" s="22">
        <f t="shared" si="4"/>
        <v>4579.4769100000003</v>
      </c>
    </row>
    <row r="15" spans="2:10" x14ac:dyDescent="0.2">
      <c r="B15" s="103"/>
      <c r="C15" s="104"/>
      <c r="D15" s="104"/>
      <c r="E15" s="104"/>
      <c r="F15" s="94" t="str">
        <f t="shared" si="0"/>
        <v>r</v>
      </c>
      <c r="G15" s="33">
        <f t="shared" si="1"/>
        <v>2010</v>
      </c>
      <c r="H15" s="22">
        <f t="shared" si="2"/>
        <v>1357.9476910000001</v>
      </c>
      <c r="I15" s="22">
        <f t="shared" si="3"/>
        <v>14937.424600999999</v>
      </c>
      <c r="J15" s="22">
        <f t="shared" si="4"/>
        <v>5937.4246010000006</v>
      </c>
    </row>
    <row r="16" spans="2:10" x14ac:dyDescent="0.2">
      <c r="B16" s="103"/>
      <c r="C16" s="104"/>
      <c r="D16" s="104"/>
      <c r="E16" s="104"/>
      <c r="F16" s="94" t="str">
        <f t="shared" si="0"/>
        <v>r</v>
      </c>
      <c r="G16" s="33">
        <f t="shared" si="1"/>
        <v>2011</v>
      </c>
      <c r="H16" s="22">
        <f t="shared" si="2"/>
        <v>1593.7424601</v>
      </c>
      <c r="I16" s="22">
        <f t="shared" si="3"/>
        <v>17531.167061099997</v>
      </c>
      <c r="J16" s="22">
        <f t="shared" si="4"/>
        <v>7531.1670611000009</v>
      </c>
    </row>
    <row r="17" spans="2:10" x14ac:dyDescent="0.2">
      <c r="B17" s="103"/>
      <c r="C17" s="104"/>
      <c r="D17" s="104"/>
      <c r="E17" s="104"/>
      <c r="F17" s="94" t="str">
        <f t="shared" si="0"/>
        <v>r</v>
      </c>
      <c r="G17" s="33">
        <f t="shared" si="1"/>
        <v>2012</v>
      </c>
      <c r="H17" s="22">
        <f t="shared" si="2"/>
        <v>1853.1167061099998</v>
      </c>
      <c r="I17" s="22">
        <f t="shared" si="3"/>
        <v>20384.283767209996</v>
      </c>
      <c r="J17" s="22">
        <f t="shared" si="4"/>
        <v>9384.2837672100013</v>
      </c>
    </row>
    <row r="18" spans="2:10" x14ac:dyDescent="0.2">
      <c r="B18" s="103"/>
      <c r="C18" s="104"/>
      <c r="D18" s="104"/>
      <c r="E18" s="104"/>
      <c r="F18" s="94" t="str">
        <f t="shared" si="0"/>
        <v>r</v>
      </c>
      <c r="G18" s="33">
        <f t="shared" si="1"/>
        <v>2013</v>
      </c>
      <c r="H18" s="22">
        <f t="shared" si="2"/>
        <v>2138.4283767209995</v>
      </c>
      <c r="I18" s="22">
        <f t="shared" si="3"/>
        <v>23522.712143930996</v>
      </c>
      <c r="J18" s="22">
        <f t="shared" si="4"/>
        <v>11522.712143931001</v>
      </c>
    </row>
    <row r="19" spans="2:10" x14ac:dyDescent="0.2">
      <c r="B19" s="18" t="str">
        <f>IF(B18=G18,"ü","")</f>
        <v/>
      </c>
      <c r="C19" s="94" t="str">
        <f>IF(ROUND(C18,2)=ROUND(H18,2),"ü","r")</f>
        <v>r</v>
      </c>
      <c r="D19" s="94" t="str">
        <f>IF(ROUND(D18,2)=ROUND(I18,2),"ü","r")</f>
        <v>r</v>
      </c>
      <c r="E19" s="94" t="str">
        <f>IF(ROUND(E18,2)=ROUND(J18,2),"ü","r")</f>
        <v>r</v>
      </c>
      <c r="G19" s="26"/>
      <c r="H19" s="27"/>
      <c r="I19" s="27"/>
    </row>
    <row r="21" spans="2:10" x14ac:dyDescent="0.2">
      <c r="D21" s="28"/>
    </row>
  </sheetData>
  <sheetProtection sheet="1" objects="1" scenarios="1"/>
  <protectedRanges>
    <protectedRange sqref="C7:E7 B8:E18 C3:C4" name="Bereich1" securityDescriptor="O:WDG:WDD:(A;;CC;;;WD)"/>
  </protectedRanges>
  <customSheetViews>
    <customSheetView guid="{C3626113-D4A9-42E0-8813-B414F40E145A}" showGridLines="0" showRuler="0"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4294967292" verticalDpi="0" r:id="rId1"/>
      <headerFooter alignWithMargins="0">
        <oddHeader>&amp;F</oddHeader>
        <oddFooter>Seite &amp;P</oddFooter>
      </headerFooter>
    </customSheetView>
    <customSheetView guid="{11A22283-8AE1-11D4-B8D7-00001CD5B10B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4294967292" verticalDpi="0" r:id="rId2"/>
      <headerFooter alignWithMargins="0">
        <oddHeader>&amp;F</oddHeader>
        <oddFooter>Seite &amp;P</oddFooter>
      </headerFooter>
    </customSheetView>
    <customSheetView guid="{0BEAF5E0-8AD2-11D4-B7F3-00C026103256}" showGridLines="0" showRuler="0">
      <selection activeCell="C7" sqref="C7"/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4294967292" verticalDpi="0" r:id="rId3"/>
      <headerFooter alignWithMargins="0">
        <oddHeader>&amp;F</oddHeader>
        <oddFooter>Seite &amp;P</oddFooter>
      </headerFooter>
    </customSheetView>
    <customSheetView guid="{11A22285-8AE1-11D4-B8D7-00001CD5B10B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4294967292" verticalDpi="0" r:id="rId4"/>
      <headerFooter alignWithMargins="0">
        <oddHeader>&amp;F</oddHeader>
        <oddFooter>Seite &amp;P</oddFooter>
      </headerFooter>
    </customSheetView>
    <customSheetView guid="{F9D03E20-1D24-11D5-A4C6-00001CD5B10B}" showPageBreaks="1" showGridLines="0" showRuler="0">
      <selection activeCell="I6" sqref="I6"/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4294967292" verticalDpi="0" r:id="rId5"/>
      <headerFooter alignWithMargins="0">
        <oddHeader>&amp;F</oddHeader>
        <oddFooter>Seite &amp;P</oddFooter>
      </headerFooter>
    </customSheetView>
  </customSheetViews>
  <phoneticPr fontId="0" type="noConversion"/>
  <printOptions headings="1" gridLines="1"/>
  <pageMargins left="0.78740157480314998" right="0.78740157480314998" top="0.98425196850393704" bottom="0.98425196850393704" header="0.4921259845" footer="0.4921259845"/>
  <pageSetup paperSize="9" orientation="portrait" horizontalDpi="4294967292" verticalDpi="0" r:id="rId6"/>
  <headerFooter alignWithMargins="0">
    <oddHeader>&amp;F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workbookViewId="0"/>
  </sheetViews>
  <sheetFormatPr baseColWidth="10" defaultRowHeight="12.75" x14ac:dyDescent="0.2"/>
  <cols>
    <col min="1" max="1" width="3" style="4" customWidth="1"/>
    <col min="2" max="2" width="5.5703125" style="4" customWidth="1"/>
    <col min="3" max="4" width="11.85546875" style="4" customWidth="1"/>
    <col min="5" max="5" width="11.5703125" style="4" customWidth="1"/>
    <col min="6" max="6" width="11.140625" style="4" customWidth="1"/>
    <col min="7" max="7" width="11.5703125" style="4" customWidth="1"/>
    <col min="8" max="16384" width="11.42578125" style="4"/>
  </cols>
  <sheetData>
    <row r="1" spans="2:7" ht="24" customHeight="1" x14ac:dyDescent="0.25">
      <c r="B1" s="34" t="s">
        <v>9</v>
      </c>
    </row>
    <row r="3" spans="2:7" x14ac:dyDescent="0.2">
      <c r="B3" s="5" t="s">
        <v>10</v>
      </c>
      <c r="E3" s="40">
        <v>100</v>
      </c>
      <c r="F3" s="4" t="s">
        <v>59</v>
      </c>
    </row>
    <row r="4" spans="2:7" x14ac:dyDescent="0.2">
      <c r="B4" s="5" t="s">
        <v>11</v>
      </c>
      <c r="E4" s="13">
        <v>0.12</v>
      </c>
    </row>
    <row r="6" spans="2:7" ht="13.5" thickBot="1" x14ac:dyDescent="0.25">
      <c r="B6" s="41" t="s">
        <v>19</v>
      </c>
      <c r="C6" s="42" t="s">
        <v>12</v>
      </c>
      <c r="D6" s="42" t="s">
        <v>13</v>
      </c>
      <c r="E6" s="42" t="s">
        <v>14</v>
      </c>
      <c r="F6" s="42" t="s">
        <v>15</v>
      </c>
      <c r="G6" s="42" t="s">
        <v>16</v>
      </c>
    </row>
    <row r="7" spans="2:7" ht="13.5" thickTop="1" x14ac:dyDescent="0.2">
      <c r="B7" s="43">
        <v>1</v>
      </c>
      <c r="C7" s="118">
        <v>101</v>
      </c>
      <c r="D7" s="119">
        <v>1394.7421323762233</v>
      </c>
      <c r="E7" s="37"/>
      <c r="F7" s="37"/>
      <c r="G7" s="37"/>
    </row>
    <row r="8" spans="2:7" x14ac:dyDescent="0.2">
      <c r="B8" s="44">
        <f t="shared" ref="B8:B18" si="0">B7+1</f>
        <v>2</v>
      </c>
      <c r="C8" s="120">
        <v>203.01</v>
      </c>
      <c r="D8" s="38"/>
      <c r="E8" s="38"/>
      <c r="F8" s="38"/>
      <c r="G8" s="38"/>
    </row>
    <row r="9" spans="2:7" x14ac:dyDescent="0.2">
      <c r="B9" s="44">
        <f t="shared" si="0"/>
        <v>3</v>
      </c>
      <c r="C9" s="39">
        <v>306.0401</v>
      </c>
      <c r="D9" s="38"/>
      <c r="E9" s="38"/>
      <c r="F9" s="38"/>
      <c r="G9" s="38"/>
    </row>
    <row r="10" spans="2:7" x14ac:dyDescent="0.2">
      <c r="B10" s="44">
        <f t="shared" si="0"/>
        <v>4</v>
      </c>
      <c r="C10" s="39">
        <v>410.10050100000001</v>
      </c>
      <c r="D10" s="38"/>
      <c r="E10" s="38"/>
      <c r="F10" s="38"/>
      <c r="G10" s="38"/>
    </row>
    <row r="11" spans="2:7" x14ac:dyDescent="0.2">
      <c r="B11" s="44">
        <f t="shared" si="0"/>
        <v>5</v>
      </c>
      <c r="C11" s="39">
        <v>515.20150601</v>
      </c>
      <c r="D11" s="38"/>
      <c r="E11" s="38"/>
      <c r="F11" s="38"/>
      <c r="G11" s="38"/>
    </row>
    <row r="12" spans="2:7" x14ac:dyDescent="0.2">
      <c r="B12" s="44">
        <f t="shared" si="0"/>
        <v>6</v>
      </c>
      <c r="C12" s="39">
        <v>621.35352107009999</v>
      </c>
      <c r="D12" s="38"/>
      <c r="E12" s="38"/>
      <c r="F12" s="38"/>
      <c r="G12" s="38"/>
    </row>
    <row r="13" spans="2:7" x14ac:dyDescent="0.2">
      <c r="B13" s="44">
        <f t="shared" si="0"/>
        <v>7</v>
      </c>
      <c r="C13" s="39">
        <v>728.56705628080101</v>
      </c>
      <c r="D13" s="38"/>
      <c r="E13" s="38"/>
      <c r="F13" s="38"/>
      <c r="G13" s="38"/>
    </row>
    <row r="14" spans="2:7" x14ac:dyDescent="0.2">
      <c r="B14" s="44">
        <f t="shared" si="0"/>
        <v>8</v>
      </c>
      <c r="C14" s="39">
        <v>836.85272684360905</v>
      </c>
      <c r="D14" s="38"/>
      <c r="E14" s="38"/>
      <c r="F14" s="38"/>
      <c r="G14" s="38"/>
    </row>
    <row r="15" spans="2:7" x14ac:dyDescent="0.2">
      <c r="B15" s="44">
        <f t="shared" si="0"/>
        <v>9</v>
      </c>
      <c r="C15" s="39">
        <v>946.22125411204513</v>
      </c>
      <c r="D15" s="38"/>
      <c r="E15" s="38"/>
      <c r="F15" s="38"/>
      <c r="G15" s="38"/>
    </row>
    <row r="16" spans="2:7" x14ac:dyDescent="0.2">
      <c r="B16" s="44">
        <f t="shared" si="0"/>
        <v>10</v>
      </c>
      <c r="C16" s="39">
        <v>1056.6834666531656</v>
      </c>
      <c r="D16" s="38"/>
      <c r="E16" s="38"/>
      <c r="F16" s="38"/>
      <c r="G16" s="38"/>
    </row>
    <row r="17" spans="2:7" x14ac:dyDescent="0.2">
      <c r="B17" s="44">
        <f t="shared" si="0"/>
        <v>11</v>
      </c>
      <c r="C17" s="39">
        <v>1168.2503013196972</v>
      </c>
      <c r="D17" s="38"/>
      <c r="E17" s="38"/>
      <c r="F17" s="38"/>
      <c r="G17" s="38"/>
    </row>
    <row r="18" spans="2:7" x14ac:dyDescent="0.2">
      <c r="B18" s="44">
        <f t="shared" si="0"/>
        <v>12</v>
      </c>
      <c r="C18" s="39">
        <v>1280.9328043328942</v>
      </c>
      <c r="D18" s="38"/>
      <c r="E18" s="38"/>
      <c r="F18" s="38"/>
      <c r="G18" s="38"/>
    </row>
    <row r="19" spans="2:7" x14ac:dyDescent="0.2">
      <c r="C19" s="93" t="str">
        <f>IF(ROUND(FV($E$4/12,C21,-$E$3,0,1),2)=ROUND(C18,2),"ü","")</f>
        <v>ü</v>
      </c>
      <c r="D19" s="93" t="str">
        <f>IF(ROUND(FV($E$4/12,D21,-$E$3,0,1),2)=ROUND(D18,2),"ü","r")</f>
        <v>r</v>
      </c>
      <c r="E19" s="93" t="str">
        <f>IF(ROUND(FV($E$4/12,E21,-$E$3,0,1),2)=ROUND(E18,2),"ü","r")</f>
        <v>r</v>
      </c>
      <c r="F19" s="93" t="str">
        <f>IF(ROUND(FV($E$4/12,F21,-$E$3,0,1),2)=ROUND(F18,2),"ü","r")</f>
        <v>r</v>
      </c>
      <c r="G19" s="93" t="str">
        <f>IF(ROUND(FV($E$4/12,G21,-$E$3,0,1),2)=ROUND(G18,2),"ü","r")</f>
        <v>r</v>
      </c>
    </row>
    <row r="20" spans="2:7" x14ac:dyDescent="0.2">
      <c r="C20" s="35"/>
      <c r="D20" s="35"/>
      <c r="E20" s="35"/>
      <c r="F20" s="35"/>
      <c r="G20" s="35"/>
    </row>
    <row r="21" spans="2:7" hidden="1" x14ac:dyDescent="0.2">
      <c r="C21" s="36">
        <v>12</v>
      </c>
      <c r="D21" s="36">
        <f>C21+12</f>
        <v>24</v>
      </c>
      <c r="E21" s="36">
        <f>D21+12</f>
        <v>36</v>
      </c>
      <c r="F21" s="36">
        <f>E21+12</f>
        <v>48</v>
      </c>
      <c r="G21" s="36">
        <f>F21+12</f>
        <v>60</v>
      </c>
    </row>
    <row r="22" spans="2:7" ht="18" x14ac:dyDescent="0.25">
      <c r="E22" s="9"/>
      <c r="F22" s="9"/>
      <c r="G22" s="9"/>
    </row>
  </sheetData>
  <sheetProtection sheet="1" objects="1" scenarios="1"/>
  <protectedRanges>
    <protectedRange sqref="E3:E4" name="Bereich2" securityDescriptor="O:WDG:WDD:(A;;CC;;;WD)"/>
    <protectedRange sqref="C7:G18" name="Bereich1"/>
  </protectedRanges>
  <customSheetViews>
    <customSheetView guid="{C3626113-D4A9-42E0-8813-B414F40E145A}" showGridLines="0" showRuler="0" topLeftCell="A2"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4294967292" verticalDpi="0" r:id="rId1"/>
      <headerFooter alignWithMargins="0">
        <oddHeader>&amp;F</oddHeader>
        <oddFooter>Seite &amp;P</oddFooter>
      </headerFooter>
    </customSheetView>
    <customSheetView guid="{11A22283-8AE1-11D4-B8D7-00001CD5B10B}" showGridLines="0" showRuler="0">
      <selection activeCell="I7" sqref="I7"/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4294967292" verticalDpi="0" r:id="rId2"/>
      <headerFooter alignWithMargins="0">
        <oddHeader>&amp;F</oddHeader>
        <oddFooter>Seite &amp;P</oddFooter>
      </headerFooter>
    </customSheetView>
    <customSheetView guid="{0BEAF5E0-8AD2-11D4-B7F3-00C026103256}" showGridLines="0" showRuler="0">
      <selection activeCell="C8" sqref="C8"/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4294967292" verticalDpi="0" r:id="rId3"/>
      <headerFooter alignWithMargins="0">
        <oddHeader>&amp;F</oddHeader>
        <oddFooter>Seite &amp;P</oddFooter>
      </headerFooter>
    </customSheetView>
    <customSheetView guid="{11A22285-8AE1-11D4-B8D7-00001CD5B10B}" showGridLines="0" showRuler="0">
      <selection activeCell="I7" sqref="I7"/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4294967292" verticalDpi="0" r:id="rId4"/>
      <headerFooter alignWithMargins="0">
        <oddHeader>&amp;F</oddHeader>
        <oddFooter>Seite &amp;P</oddFooter>
      </headerFooter>
    </customSheetView>
    <customSheetView guid="{F9D03E20-1D24-11D5-A4C6-00001CD5B10B}" showPageBreaks="1" showGridLines="0" showRuler="0">
      <pageMargins left="0.78740157480314998" right="0.78740157480314998" top="0.98425196850393704" bottom="0.98425196850393704" header="0.4921259845" footer="0.4921259845"/>
      <printOptions headings="1" gridLines="1"/>
      <pageSetup paperSize="9" orientation="portrait" horizontalDpi="4294967292" verticalDpi="0" r:id="rId5"/>
      <headerFooter alignWithMargins="0">
        <oddHeader>&amp;F</oddHeader>
        <oddFooter>Seite &amp;P</oddFooter>
      </headerFooter>
    </customSheetView>
  </customSheetViews>
  <phoneticPr fontId="0" type="noConversion"/>
  <printOptions headings="1" gridLines="1"/>
  <pageMargins left="0.78740157480314998" right="0.78740157480314998" top="0.98425196850393704" bottom="0.98425196850393704" header="0.4921259845" footer="0.4921259845"/>
  <pageSetup paperSize="9" orientation="portrait" horizontalDpi="4294967292" verticalDpi="0" r:id="rId6"/>
  <headerFooter alignWithMargins="0">
    <oddHeader>&amp;F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showGridLines="0" workbookViewId="0"/>
  </sheetViews>
  <sheetFormatPr baseColWidth="10" defaultRowHeight="12.75" x14ac:dyDescent="0.2"/>
  <cols>
    <col min="1" max="1" width="3" style="4" customWidth="1"/>
    <col min="2" max="2" width="6.28515625" style="4" customWidth="1"/>
    <col min="3" max="16384" width="11.42578125" style="4"/>
  </cols>
  <sheetData>
    <row r="1" spans="2:7" s="8" customFormat="1" ht="24" customHeight="1" x14ac:dyDescent="0.25">
      <c r="B1" s="34" t="s">
        <v>32</v>
      </c>
      <c r="G1" s="7"/>
    </row>
    <row r="3" spans="2:7" x14ac:dyDescent="0.2">
      <c r="B3" s="5" t="s">
        <v>18</v>
      </c>
      <c r="D3" s="100">
        <v>0.12</v>
      </c>
    </row>
    <row r="4" spans="2:7" x14ac:dyDescent="0.2">
      <c r="B4" s="5" t="s">
        <v>31</v>
      </c>
    </row>
    <row r="5" spans="2:7" x14ac:dyDescent="0.2">
      <c r="B5" s="45"/>
      <c r="C5" s="105">
        <v>100</v>
      </c>
      <c r="D5" s="105">
        <v>150</v>
      </c>
      <c r="E5" s="105">
        <v>200</v>
      </c>
      <c r="F5" s="105">
        <v>250</v>
      </c>
      <c r="G5" s="105">
        <v>300</v>
      </c>
    </row>
    <row r="6" spans="2:7" ht="3.75" customHeight="1" x14ac:dyDescent="0.2">
      <c r="C6" s="98"/>
      <c r="D6" s="98"/>
      <c r="E6" s="98"/>
      <c r="F6" s="98"/>
      <c r="G6" s="98"/>
    </row>
    <row r="7" spans="2:7" x14ac:dyDescent="0.2">
      <c r="B7" s="46" t="s">
        <v>19</v>
      </c>
      <c r="C7" s="99" t="s">
        <v>12</v>
      </c>
      <c r="D7" s="99" t="s">
        <v>13</v>
      </c>
      <c r="E7" s="99" t="s">
        <v>14</v>
      </c>
      <c r="F7" s="99" t="s">
        <v>15</v>
      </c>
      <c r="G7" s="99" t="s">
        <v>16</v>
      </c>
    </row>
    <row r="8" spans="2:7" x14ac:dyDescent="0.2">
      <c r="B8" s="47">
        <v>1</v>
      </c>
      <c r="C8" s="121">
        <v>101</v>
      </c>
      <c r="D8" s="122">
        <v>1445.2421323762233</v>
      </c>
      <c r="E8" s="48"/>
      <c r="F8" s="48"/>
      <c r="G8" s="48"/>
    </row>
    <row r="9" spans="2:7" x14ac:dyDescent="0.2">
      <c r="B9" s="47">
        <f t="shared" ref="B9:B19" si="0">B8+1</f>
        <v>2</v>
      </c>
      <c r="C9" s="122">
        <v>203.01</v>
      </c>
      <c r="D9" s="48"/>
      <c r="E9" s="48"/>
      <c r="F9" s="48"/>
      <c r="G9" s="48"/>
    </row>
    <row r="10" spans="2:7" x14ac:dyDescent="0.2">
      <c r="B10" s="47">
        <f t="shared" si="0"/>
        <v>3</v>
      </c>
      <c r="C10" s="49">
        <v>306.0401</v>
      </c>
      <c r="D10" s="48"/>
      <c r="E10" s="48"/>
      <c r="F10" s="48"/>
      <c r="G10" s="48"/>
    </row>
    <row r="11" spans="2:7" x14ac:dyDescent="0.2">
      <c r="B11" s="47">
        <f t="shared" si="0"/>
        <v>4</v>
      </c>
      <c r="C11" s="49">
        <v>410.10050100000001</v>
      </c>
      <c r="D11" s="48"/>
      <c r="E11" s="48"/>
      <c r="F11" s="48"/>
      <c r="G11" s="48"/>
    </row>
    <row r="12" spans="2:7" x14ac:dyDescent="0.2">
      <c r="B12" s="47">
        <f t="shared" si="0"/>
        <v>5</v>
      </c>
      <c r="C12" s="49">
        <v>515.20150601</v>
      </c>
      <c r="D12" s="48"/>
      <c r="E12" s="48"/>
      <c r="F12" s="48"/>
      <c r="G12" s="48"/>
    </row>
    <row r="13" spans="2:7" x14ac:dyDescent="0.2">
      <c r="B13" s="47">
        <f t="shared" si="0"/>
        <v>6</v>
      </c>
      <c r="C13" s="49">
        <v>621.35352107009999</v>
      </c>
      <c r="D13" s="48"/>
      <c r="E13" s="48"/>
      <c r="F13" s="48"/>
      <c r="G13" s="48"/>
    </row>
    <row r="14" spans="2:7" x14ac:dyDescent="0.2">
      <c r="B14" s="47">
        <f t="shared" si="0"/>
        <v>7</v>
      </c>
      <c r="C14" s="49">
        <v>728.56705628080101</v>
      </c>
      <c r="D14" s="48"/>
      <c r="E14" s="48"/>
      <c r="F14" s="48"/>
      <c r="G14" s="48"/>
    </row>
    <row r="15" spans="2:7" x14ac:dyDescent="0.2">
      <c r="B15" s="47">
        <f t="shared" si="0"/>
        <v>8</v>
      </c>
      <c r="C15" s="49">
        <v>836.85272684360905</v>
      </c>
      <c r="D15" s="48"/>
      <c r="E15" s="48"/>
      <c r="F15" s="48"/>
      <c r="G15" s="48"/>
    </row>
    <row r="16" spans="2:7" x14ac:dyDescent="0.2">
      <c r="B16" s="47">
        <f t="shared" si="0"/>
        <v>9</v>
      </c>
      <c r="C16" s="49">
        <v>946.22125411204513</v>
      </c>
      <c r="D16" s="48"/>
      <c r="E16" s="48"/>
      <c r="F16" s="48"/>
      <c r="G16" s="48"/>
    </row>
    <row r="17" spans="2:7" x14ac:dyDescent="0.2">
      <c r="B17" s="47">
        <f t="shared" si="0"/>
        <v>10</v>
      </c>
      <c r="C17" s="49">
        <v>1056.6834666531656</v>
      </c>
      <c r="D17" s="48"/>
      <c r="E17" s="48"/>
      <c r="F17" s="48"/>
      <c r="G17" s="48"/>
    </row>
    <row r="18" spans="2:7" x14ac:dyDescent="0.2">
      <c r="B18" s="47">
        <f t="shared" si="0"/>
        <v>11</v>
      </c>
      <c r="C18" s="49">
        <v>1168.2503013196972</v>
      </c>
      <c r="D18" s="48"/>
      <c r="E18" s="48"/>
      <c r="F18" s="48"/>
      <c r="G18" s="48"/>
    </row>
    <row r="19" spans="2:7" x14ac:dyDescent="0.2">
      <c r="B19" s="47">
        <f t="shared" si="0"/>
        <v>12</v>
      </c>
      <c r="C19" s="49">
        <v>1280.9328043328942</v>
      </c>
      <c r="D19" s="48"/>
      <c r="E19" s="48"/>
      <c r="F19" s="48"/>
      <c r="G19" s="48"/>
    </row>
    <row r="20" spans="2:7" ht="13.5" customHeight="1" x14ac:dyDescent="0.2">
      <c r="C20" s="95" t="str">
        <f>IF(C19=C32,"ü","")</f>
        <v>ü</v>
      </c>
      <c r="D20" s="95" t="str">
        <f>IF(D19=D32,"ü","r")</f>
        <v>r</v>
      </c>
      <c r="E20" s="95" t="str">
        <f>IF(E19=E32,"ü","r")</f>
        <v>r</v>
      </c>
      <c r="F20" s="95" t="str">
        <f>IF(F19=F32,"ü","r")</f>
        <v>r</v>
      </c>
      <c r="G20" s="95" t="str">
        <f>IF(G19=G32,"ü","r")</f>
        <v>r</v>
      </c>
    </row>
    <row r="21" spans="2:7" ht="12.75" hidden="1" customHeight="1" x14ac:dyDescent="0.2">
      <c r="C21" s="97">
        <f>C5*(1+D3/12)</f>
        <v>101</v>
      </c>
      <c r="D21" s="97">
        <f>(C32+D$5)*(1+$D$3/12)</f>
        <v>1445.2421323762233</v>
      </c>
      <c r="E21" s="97">
        <f>(D32+E$5)*(1+$D$3/12)</f>
        <v>3600.4342158621726</v>
      </c>
      <c r="F21" s="97">
        <f>(E32+F$5)*(1+$D$3/12)</f>
        <v>6669.4250024428547</v>
      </c>
      <c r="G21" s="97">
        <f>(F32+G$5)*(1+$D$3/12)</f>
        <v>10768.107040172819</v>
      </c>
    </row>
    <row r="22" spans="2:7" hidden="1" x14ac:dyDescent="0.2">
      <c r="C22" s="97">
        <f t="shared" ref="C22:C32" si="1">(C21+C$5)*(1+$D$3/12)</f>
        <v>203.01</v>
      </c>
      <c r="D22" s="97">
        <f t="shared" ref="D22:D32" si="2">(D21+D$5)*(1+$D$3/12)</f>
        <v>1611.1945536999856</v>
      </c>
      <c r="E22" s="97">
        <f t="shared" ref="E22:E32" si="3">(E21+E$5)*(1+$D$3/12)</f>
        <v>3838.4385580207945</v>
      </c>
      <c r="F22" s="97">
        <f t="shared" ref="F22:F32" si="4">(F21+F$5)*(1+$D$3/12)</f>
        <v>6988.6192524672833</v>
      </c>
      <c r="G22" s="97">
        <f t="shared" ref="G22:G32" si="5">(G21+G$5)*(1+$D$3/12)</f>
        <v>11178.788110574547</v>
      </c>
    </row>
    <row r="23" spans="2:7" hidden="1" x14ac:dyDescent="0.2">
      <c r="C23" s="97">
        <f t="shared" si="1"/>
        <v>306.0401</v>
      </c>
      <c r="D23" s="97">
        <f t="shared" si="2"/>
        <v>1778.8064992369855</v>
      </c>
      <c r="E23" s="97">
        <f t="shared" si="3"/>
        <v>4078.8229436010024</v>
      </c>
      <c r="F23" s="97">
        <f t="shared" si="4"/>
        <v>7311.0054449919562</v>
      </c>
      <c r="G23" s="97">
        <f t="shared" si="5"/>
        <v>11593.575991680293</v>
      </c>
    </row>
    <row r="24" spans="2:7" hidden="1" x14ac:dyDescent="0.2">
      <c r="C24" s="97">
        <f t="shared" si="1"/>
        <v>410.10050100000001</v>
      </c>
      <c r="D24" s="97">
        <f t="shared" si="2"/>
        <v>1948.0945642293555</v>
      </c>
      <c r="E24" s="97">
        <f t="shared" si="3"/>
        <v>4321.6111730370121</v>
      </c>
      <c r="F24" s="97">
        <f t="shared" si="4"/>
        <v>7636.6154994418757</v>
      </c>
      <c r="G24" s="97">
        <f t="shared" si="5"/>
        <v>12012.511751597096</v>
      </c>
    </row>
    <row r="25" spans="2:7" hidden="1" x14ac:dyDescent="0.2">
      <c r="C25" s="97">
        <f t="shared" si="1"/>
        <v>515.20150601</v>
      </c>
      <c r="D25" s="97">
        <f t="shared" si="2"/>
        <v>2119.075509871649</v>
      </c>
      <c r="E25" s="97">
        <f t="shared" si="3"/>
        <v>4566.8272847673825</v>
      </c>
      <c r="F25" s="97">
        <f t="shared" si="4"/>
        <v>7965.4816544362948</v>
      </c>
      <c r="G25" s="97">
        <f t="shared" si="5"/>
        <v>12435.636869113066</v>
      </c>
    </row>
    <row r="26" spans="2:7" hidden="1" x14ac:dyDescent="0.2">
      <c r="C26" s="97">
        <f t="shared" si="1"/>
        <v>621.35352107009999</v>
      </c>
      <c r="D26" s="97">
        <f t="shared" si="2"/>
        <v>2291.7662649703657</v>
      </c>
      <c r="E26" s="97">
        <f t="shared" si="3"/>
        <v>4814.495557615056</v>
      </c>
      <c r="F26" s="97">
        <f t="shared" si="4"/>
        <v>8297.6364709806585</v>
      </c>
      <c r="G26" s="97">
        <f t="shared" si="5"/>
        <v>12862.993237804198</v>
      </c>
    </row>
    <row r="27" spans="2:7" hidden="1" x14ac:dyDescent="0.2">
      <c r="C27" s="97">
        <f t="shared" si="1"/>
        <v>728.56705628080101</v>
      </c>
      <c r="D27" s="97">
        <f t="shared" si="2"/>
        <v>2466.1839276200694</v>
      </c>
      <c r="E27" s="97">
        <f t="shared" si="3"/>
        <v>5064.640513191207</v>
      </c>
      <c r="F27" s="97">
        <f t="shared" si="4"/>
        <v>8633.1128356904646</v>
      </c>
      <c r="G27" s="97">
        <f t="shared" si="5"/>
        <v>13294.62317018224</v>
      </c>
    </row>
    <row r="28" spans="2:7" hidden="1" x14ac:dyDescent="0.2">
      <c r="C28" s="97">
        <f t="shared" si="1"/>
        <v>836.85272684360905</v>
      </c>
      <c r="D28" s="97">
        <f t="shared" si="2"/>
        <v>2642.3457668962701</v>
      </c>
      <c r="E28" s="97">
        <f t="shared" si="3"/>
        <v>5317.2869183231187</v>
      </c>
      <c r="F28" s="97">
        <f t="shared" si="4"/>
        <v>8971.9439640473702</v>
      </c>
      <c r="G28" s="97">
        <f t="shared" si="5"/>
        <v>13730.569401884062</v>
      </c>
    </row>
    <row r="29" spans="2:7" hidden="1" x14ac:dyDescent="0.2">
      <c r="C29" s="97">
        <f t="shared" si="1"/>
        <v>946.22125411204513</v>
      </c>
      <c r="D29" s="97">
        <f t="shared" si="2"/>
        <v>2820.2692245652329</v>
      </c>
      <c r="E29" s="97">
        <f t="shared" si="3"/>
        <v>5572.45978750635</v>
      </c>
      <c r="F29" s="97">
        <f t="shared" si="4"/>
        <v>9314.163403687844</v>
      </c>
      <c r="G29" s="97">
        <f t="shared" si="5"/>
        <v>14170.875095902902</v>
      </c>
    </row>
    <row r="30" spans="2:7" hidden="1" x14ac:dyDescent="0.2">
      <c r="C30" s="97">
        <f t="shared" si="1"/>
        <v>1056.6834666531656</v>
      </c>
      <c r="D30" s="97">
        <f t="shared" si="2"/>
        <v>2999.9719168108854</v>
      </c>
      <c r="E30" s="97">
        <f t="shared" si="3"/>
        <v>5830.1843853814134</v>
      </c>
      <c r="F30" s="97">
        <f t="shared" si="4"/>
        <v>9659.8050377247218</v>
      </c>
      <c r="G30" s="97">
        <f t="shared" si="5"/>
        <v>14615.583846861931</v>
      </c>
    </row>
    <row r="31" spans="2:7" hidden="1" x14ac:dyDescent="0.2">
      <c r="C31" s="97">
        <f t="shared" si="1"/>
        <v>1168.2503013196972</v>
      </c>
      <c r="D31" s="97">
        <f t="shared" si="2"/>
        <v>3181.4716359789945</v>
      </c>
      <c r="E31" s="97">
        <f t="shared" si="3"/>
        <v>6090.4862292352273</v>
      </c>
      <c r="F31" s="97">
        <f t="shared" si="4"/>
        <v>10008.90308810197</v>
      </c>
      <c r="G31" s="97">
        <f t="shared" si="5"/>
        <v>15064.739685330551</v>
      </c>
    </row>
    <row r="32" spans="2:7" hidden="1" x14ac:dyDescent="0.2">
      <c r="C32" s="97">
        <f t="shared" si="1"/>
        <v>1280.9328043328942</v>
      </c>
      <c r="D32" s="97">
        <f t="shared" si="2"/>
        <v>3364.7863523387846</v>
      </c>
      <c r="E32" s="97">
        <f t="shared" si="3"/>
        <v>6353.3910915275792</v>
      </c>
      <c r="F32" s="97">
        <f t="shared" si="4"/>
        <v>10361.492118982989</v>
      </c>
      <c r="G32" s="97">
        <f t="shared" si="5"/>
        <v>15518.387082183857</v>
      </c>
    </row>
  </sheetData>
  <customSheetViews>
    <customSheetView guid="{C3626113-D4A9-42E0-8813-B414F40E145A}" showGridLines="0" showRuler="0"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11A22283-8AE1-11D4-B8D7-00001CD5B10B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0BEAF5E0-8AD2-11D4-B7F3-00C026103256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11A22285-8AE1-11D4-B8D7-00001CD5B10B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F9D03E20-1D24-11D5-A4C6-00001CD5B10B}" showGridLines="0" showRuler="0"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</customSheetViews>
  <phoneticPr fontId="0" type="noConversion"/>
  <printOptions headings="1" gridLines="1"/>
  <pageMargins left="0.78740157480314998" right="0.78740157480314998" top="0.98425196850393704" bottom="0.98425196850393704" header="0.4921259845" footer="0.4921259845"/>
  <headerFooter alignWithMargins="0">
    <oddHeader>&amp;F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showGridLines="0" workbookViewId="0"/>
  </sheetViews>
  <sheetFormatPr baseColWidth="10" defaultRowHeight="12.75" x14ac:dyDescent="0.2"/>
  <cols>
    <col min="1" max="1" width="3" customWidth="1"/>
    <col min="2" max="2" width="2.85546875" customWidth="1"/>
  </cols>
  <sheetData>
    <row r="1" spans="2:7" ht="24" customHeight="1" x14ac:dyDescent="0.25">
      <c r="B1" s="34" t="s">
        <v>47</v>
      </c>
      <c r="G1" s="1"/>
    </row>
    <row r="3" spans="2:7" x14ac:dyDescent="0.2">
      <c r="B3" s="53"/>
      <c r="C3" s="55" t="s">
        <v>31</v>
      </c>
      <c r="D3" s="53"/>
      <c r="E3" s="53"/>
      <c r="F3" s="53"/>
      <c r="G3" s="53"/>
    </row>
    <row r="4" spans="2:7" x14ac:dyDescent="0.2">
      <c r="B4" s="53"/>
      <c r="C4" s="106">
        <v>100</v>
      </c>
      <c r="D4" s="107">
        <f>C4+50</f>
        <v>150</v>
      </c>
      <c r="E4" s="107">
        <f>D4+50</f>
        <v>200</v>
      </c>
      <c r="F4" s="107">
        <f>E4+50</f>
        <v>250</v>
      </c>
      <c r="G4" s="108">
        <f>F4+50</f>
        <v>300</v>
      </c>
    </row>
    <row r="5" spans="2:7" x14ac:dyDescent="0.2">
      <c r="B5" s="54"/>
      <c r="C5" s="57" t="s">
        <v>48</v>
      </c>
      <c r="D5" s="58"/>
      <c r="E5" s="58"/>
      <c r="F5" s="58"/>
      <c r="G5" s="59"/>
    </row>
    <row r="6" spans="2:7" x14ac:dyDescent="0.2">
      <c r="B6" s="54"/>
      <c r="C6" s="67">
        <v>0.12</v>
      </c>
      <c r="D6" s="68">
        <f>C6+0.05%</f>
        <v>0.1205</v>
      </c>
      <c r="E6" s="68">
        <f>D6+0.05%</f>
        <v>0.121</v>
      </c>
      <c r="F6" s="68">
        <f>E6+0.05%</f>
        <v>0.1215</v>
      </c>
      <c r="G6" s="69">
        <f>F6+0.05%</f>
        <v>0.122</v>
      </c>
    </row>
    <row r="7" spans="2:7" x14ac:dyDescent="0.2">
      <c r="B7" s="54"/>
      <c r="C7" s="60" t="s">
        <v>12</v>
      </c>
      <c r="D7" s="61" t="s">
        <v>13</v>
      </c>
      <c r="E7" s="61" t="s">
        <v>14</v>
      </c>
      <c r="F7" s="61" t="s">
        <v>15</v>
      </c>
      <c r="G7" s="62" t="s">
        <v>16</v>
      </c>
    </row>
    <row r="8" spans="2:7" x14ac:dyDescent="0.2">
      <c r="B8" s="56">
        <v>1</v>
      </c>
      <c r="C8" s="124">
        <v>101</v>
      </c>
      <c r="D8" s="123">
        <v>1445.3017545764037</v>
      </c>
      <c r="E8" s="63"/>
      <c r="F8" s="63"/>
      <c r="G8" s="63"/>
    </row>
    <row r="9" spans="2:7" x14ac:dyDescent="0.2">
      <c r="B9" s="56">
        <f t="shared" ref="B9:B19" si="0">B8+1</f>
        <v>2</v>
      </c>
      <c r="C9" s="125">
        <v>203.01</v>
      </c>
      <c r="D9" s="65"/>
      <c r="E9" s="65"/>
      <c r="F9" s="65"/>
      <c r="G9" s="65"/>
    </row>
    <row r="10" spans="2:7" x14ac:dyDescent="0.2">
      <c r="B10" s="56">
        <f t="shared" si="0"/>
        <v>3</v>
      </c>
      <c r="C10" s="64"/>
      <c r="D10" s="65"/>
      <c r="E10" s="65"/>
      <c r="F10" s="65"/>
      <c r="G10" s="65"/>
    </row>
    <row r="11" spans="2:7" x14ac:dyDescent="0.2">
      <c r="B11" s="56">
        <f t="shared" si="0"/>
        <v>4</v>
      </c>
      <c r="C11" s="64"/>
      <c r="D11" s="65"/>
      <c r="E11" s="65"/>
      <c r="F11" s="65"/>
      <c r="G11" s="65"/>
    </row>
    <row r="12" spans="2:7" x14ac:dyDescent="0.2">
      <c r="B12" s="56">
        <f t="shared" si="0"/>
        <v>5</v>
      </c>
      <c r="C12" s="64"/>
      <c r="D12" s="65"/>
      <c r="E12" s="65"/>
      <c r="F12" s="65"/>
      <c r="G12" s="65"/>
    </row>
    <row r="13" spans="2:7" x14ac:dyDescent="0.2">
      <c r="B13" s="56">
        <f t="shared" si="0"/>
        <v>6</v>
      </c>
      <c r="C13" s="64"/>
      <c r="D13" s="65"/>
      <c r="E13" s="65"/>
      <c r="F13" s="65"/>
      <c r="G13" s="65"/>
    </row>
    <row r="14" spans="2:7" x14ac:dyDescent="0.2">
      <c r="B14" s="56">
        <f t="shared" si="0"/>
        <v>7</v>
      </c>
      <c r="C14" s="64"/>
      <c r="D14" s="65"/>
      <c r="E14" s="65"/>
      <c r="F14" s="65"/>
      <c r="G14" s="65"/>
    </row>
    <row r="15" spans="2:7" x14ac:dyDescent="0.2">
      <c r="B15" s="56">
        <f t="shared" si="0"/>
        <v>8</v>
      </c>
      <c r="C15" s="64"/>
      <c r="D15" s="65"/>
      <c r="E15" s="65"/>
      <c r="F15" s="65"/>
      <c r="G15" s="65"/>
    </row>
    <row r="16" spans="2:7" x14ac:dyDescent="0.2">
      <c r="B16" s="56">
        <f t="shared" si="0"/>
        <v>9</v>
      </c>
      <c r="C16" s="64"/>
      <c r="D16" s="65"/>
      <c r="E16" s="65"/>
      <c r="F16" s="65"/>
      <c r="G16" s="65"/>
    </row>
    <row r="17" spans="2:7" x14ac:dyDescent="0.2">
      <c r="B17" s="56">
        <f t="shared" si="0"/>
        <v>10</v>
      </c>
      <c r="C17" s="64"/>
      <c r="D17" s="65"/>
      <c r="E17" s="65"/>
      <c r="F17" s="65"/>
      <c r="G17" s="65"/>
    </row>
    <row r="18" spans="2:7" x14ac:dyDescent="0.2">
      <c r="B18" s="56">
        <f t="shared" si="0"/>
        <v>11</v>
      </c>
      <c r="C18" s="64"/>
      <c r="D18" s="65"/>
      <c r="E18" s="65"/>
      <c r="F18" s="65"/>
      <c r="G18" s="65"/>
    </row>
    <row r="19" spans="2:7" x14ac:dyDescent="0.2">
      <c r="B19" s="56">
        <f t="shared" si="0"/>
        <v>12</v>
      </c>
      <c r="C19" s="64"/>
      <c r="D19" s="65"/>
      <c r="E19" s="65"/>
      <c r="F19" s="65"/>
      <c r="G19" s="65"/>
    </row>
    <row r="20" spans="2:7" x14ac:dyDescent="0.2">
      <c r="C20" s="95" t="str">
        <f>IF(ROUND(C19,2)=ROUND(C32,2),"ü","r")</f>
        <v>r</v>
      </c>
      <c r="D20" s="95" t="str">
        <f>IF(ROUND(D19,2)=ROUND(D32,2),"ü","r")</f>
        <v>r</v>
      </c>
      <c r="E20" s="95" t="str">
        <f>IF(ROUND(E19,2)=ROUND(E32,2),"ü","r")</f>
        <v>r</v>
      </c>
      <c r="F20" s="95" t="str">
        <f>IF(ROUND(F19,2)=ROUND(F32,2),"ü","r")</f>
        <v>r</v>
      </c>
      <c r="G20" s="95" t="str">
        <f>IF(ROUND(G19,2)=ROUND(G32,2),"ü","r")</f>
        <v>r</v>
      </c>
    </row>
    <row r="21" spans="2:7" hidden="1" x14ac:dyDescent="0.2">
      <c r="C21" s="66">
        <f>C4*(1+C6/12)</f>
        <v>101</v>
      </c>
      <c r="D21" s="66">
        <f>(C32+D4)*(1+D$6/12)</f>
        <v>1445.3017545764037</v>
      </c>
      <c r="E21" s="66">
        <f>(D32+E4)*(1+E$6/12)</f>
        <v>3601.983192680098</v>
      </c>
      <c r="F21" s="66">
        <f>(E32+F4)*(1+F$6/12)</f>
        <v>6676.8698758459959</v>
      </c>
      <c r="G21" s="66">
        <f>(F32+G4)*(1+G$6/12)</f>
        <v>10790.75313825724</v>
      </c>
    </row>
    <row r="22" spans="2:7" hidden="1" x14ac:dyDescent="0.2">
      <c r="C22" s="50">
        <f t="shared" ref="C22:C32" si="1">(C21+C$4)*(1+C$6/12)</f>
        <v>203.01</v>
      </c>
      <c r="D22" s="50">
        <f t="shared" ref="D22:D32" si="2">(D21+D$4)*(1+D$6/12)</f>
        <v>1611.3212430286085</v>
      </c>
      <c r="E22" s="50">
        <f t="shared" ref="E22:E32" si="3">(E21+E$4)*(1+E$6/12)</f>
        <v>3840.3198565396219</v>
      </c>
      <c r="F22" s="50">
        <f t="shared" ref="F22:F32" si="4">(F21+F$4)*(1+F$6/12)</f>
        <v>6997.004433338936</v>
      </c>
      <c r="G22" s="50">
        <f t="shared" ref="G22:G32" si="5">(G21+G$4)*(1+G$6/12)</f>
        <v>11203.509128496189</v>
      </c>
    </row>
    <row r="23" spans="2:7" hidden="1" x14ac:dyDescent="0.2">
      <c r="C23" s="50">
        <f t="shared" si="1"/>
        <v>306.0401</v>
      </c>
      <c r="D23" s="50">
        <f t="shared" si="2"/>
        <v>1779.007843844021</v>
      </c>
      <c r="E23" s="50">
        <f t="shared" si="3"/>
        <v>4081.0597484263958</v>
      </c>
      <c r="F23" s="50">
        <f t="shared" si="4"/>
        <v>7320.3803532264919</v>
      </c>
      <c r="G23" s="50">
        <f t="shared" si="5"/>
        <v>11620.461471302568</v>
      </c>
    </row>
    <row r="24" spans="2:7" hidden="1" x14ac:dyDescent="0.2">
      <c r="C24" s="50">
        <f t="shared" si="1"/>
        <v>410.10050100000001</v>
      </c>
      <c r="D24" s="50">
        <f t="shared" si="2"/>
        <v>1948.3782976092882</v>
      </c>
      <c r="E24" s="50">
        <f t="shared" si="3"/>
        <v>4324.2271008896951</v>
      </c>
      <c r="F24" s="50">
        <f t="shared" si="4"/>
        <v>7647.0304543029097</v>
      </c>
      <c r="G24" s="50">
        <f t="shared" si="5"/>
        <v>12041.652829594144</v>
      </c>
    </row>
    <row r="25" spans="2:7" hidden="1" x14ac:dyDescent="0.2">
      <c r="C25" s="50">
        <f t="shared" si="1"/>
        <v>515.20150601</v>
      </c>
      <c r="D25" s="50">
        <f t="shared" si="2"/>
        <v>2119.4495130144483</v>
      </c>
      <c r="E25" s="50">
        <f t="shared" si="3"/>
        <v>4569.8463908236654</v>
      </c>
      <c r="F25" s="50">
        <f t="shared" si="4"/>
        <v>7976.9878876527264</v>
      </c>
      <c r="G25" s="50">
        <f t="shared" si="5"/>
        <v>12467.126300028351</v>
      </c>
    </row>
    <row r="26" spans="2:7" hidden="1" x14ac:dyDescent="0.2">
      <c r="C26" s="50">
        <f t="shared" si="1"/>
        <v>621.35352107009999</v>
      </c>
      <c r="D26" s="50">
        <f t="shared" si="2"/>
        <v>2292.2385685409686</v>
      </c>
      <c r="E26" s="50">
        <f t="shared" si="3"/>
        <v>4817.942341931137</v>
      </c>
      <c r="F26" s="50">
        <f t="shared" si="4"/>
        <v>8310.2861400152087</v>
      </c>
      <c r="G26" s="50">
        <f t="shared" si="5"/>
        <v>12896.925417411972</v>
      </c>
    </row>
    <row r="27" spans="2:7" hidden="1" x14ac:dyDescent="0.2">
      <c r="C27" s="50">
        <f t="shared" si="1"/>
        <v>728.56705628080101</v>
      </c>
      <c r="D27" s="50">
        <f t="shared" si="2"/>
        <v>2466.7627141667344</v>
      </c>
      <c r="E27" s="50">
        <f t="shared" si="3"/>
        <v>5068.539927212275</v>
      </c>
      <c r="F27" s="50">
        <f t="shared" si="4"/>
        <v>8646.9590371828617</v>
      </c>
      <c r="G27" s="50">
        <f t="shared" si="5"/>
        <v>13331.09415915566</v>
      </c>
    </row>
    <row r="28" spans="2:7" hidden="1" x14ac:dyDescent="0.2">
      <c r="C28" s="50">
        <f t="shared" si="1"/>
        <v>836.85272684360905</v>
      </c>
      <c r="D28" s="50">
        <f t="shared" si="2"/>
        <v>2643.0393730881588</v>
      </c>
      <c r="E28" s="50">
        <f t="shared" si="3"/>
        <v>5321.6643714783313</v>
      </c>
      <c r="F28" s="50">
        <f t="shared" si="4"/>
        <v>8987.0407474343374</v>
      </c>
      <c r="G28" s="50">
        <f t="shared" si="5"/>
        <v>13769.676949773742</v>
      </c>
    </row>
    <row r="29" spans="2:7" hidden="1" x14ac:dyDescent="0.2">
      <c r="C29" s="50">
        <f t="shared" si="1"/>
        <v>946.22125411204513</v>
      </c>
      <c r="D29" s="50">
        <f t="shared" si="2"/>
        <v>2821.0861434595859</v>
      </c>
      <c r="E29" s="50">
        <f t="shared" si="3"/>
        <v>5577.3411538907376</v>
      </c>
      <c r="F29" s="50">
        <f t="shared" si="4"/>
        <v>9330.5657850021089</v>
      </c>
      <c r="G29" s="50">
        <f t="shared" si="5"/>
        <v>14212.718665429775</v>
      </c>
    </row>
    <row r="30" spans="2:7" hidden="1" x14ac:dyDescent="0.2">
      <c r="C30" s="50">
        <f t="shared" si="1"/>
        <v>1056.6834666531656</v>
      </c>
      <c r="D30" s="50">
        <f t="shared" si="2"/>
        <v>3000.9208001501593</v>
      </c>
      <c r="E30" s="50">
        <f t="shared" si="3"/>
        <v>5835.5960105258018</v>
      </c>
      <c r="F30" s="50">
        <f t="shared" si="4"/>
        <v>9677.5690135752538</v>
      </c>
      <c r="G30" s="50">
        <f t="shared" si="5"/>
        <v>14660.264638528311</v>
      </c>
    </row>
    <row r="31" spans="2:7" hidden="1" x14ac:dyDescent="0.2">
      <c r="C31" s="50">
        <f t="shared" si="1"/>
        <v>1168.2503013196972</v>
      </c>
      <c r="D31" s="50">
        <f t="shared" si="2"/>
        <v>3182.5612965183341</v>
      </c>
      <c r="E31" s="50">
        <f t="shared" si="3"/>
        <v>6096.4549369652696</v>
      </c>
      <c r="F31" s="50">
        <f t="shared" si="4"/>
        <v>10028.085649837703</v>
      </c>
      <c r="G31" s="50">
        <f t="shared" si="5"/>
        <v>15112.360662353349</v>
      </c>
    </row>
    <row r="32" spans="2:7" hidden="1" x14ac:dyDescent="0.2">
      <c r="C32" s="50">
        <f t="shared" si="1"/>
        <v>1280.9328043328942</v>
      </c>
      <c r="D32" s="50">
        <f t="shared" si="2"/>
        <v>3366.0257662042059</v>
      </c>
      <c r="E32" s="50">
        <f t="shared" si="3"/>
        <v>6359.9441909130019</v>
      </c>
      <c r="F32" s="50">
        <f t="shared" si="4"/>
        <v>10382.151267042309</v>
      </c>
      <c r="G32" s="50">
        <f t="shared" si="5"/>
        <v>15569.05299575394</v>
      </c>
    </row>
  </sheetData>
  <customSheetViews>
    <customSheetView guid="{C3626113-D4A9-42E0-8813-B414F40E145A}" showGridLines="0" showRuler="0">
      <selection sqref="A1:A65536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11A22283-8AE1-11D4-B8D7-00001CD5B10B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0BEAF5E0-8AD2-11D4-B7F3-00C026103256}" showGridLines="0" showRuler="0">
      <selection activeCell="C19" sqref="C19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11A22285-8AE1-11D4-B8D7-00001CD5B10B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F9D03E20-1D24-11D5-A4C6-00001CD5B10B}" showGridLines="0" showRuler="0"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</customSheetViews>
  <phoneticPr fontId="0" type="noConversion"/>
  <printOptions headings="1" gridLines="1"/>
  <pageMargins left="0.78740157480314998" right="0.78740157480314998" top="0.98425196850393704" bottom="0.98425196850393704" header="0.4921259845" footer="0.4921259845"/>
  <headerFooter alignWithMargins="0">
    <oddHeader>&amp;F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showGridLines="0" workbookViewId="0"/>
  </sheetViews>
  <sheetFormatPr baseColWidth="10" defaultRowHeight="12.75" x14ac:dyDescent="0.2"/>
  <cols>
    <col min="1" max="1" width="3" customWidth="1"/>
    <col min="2" max="2" width="3.140625" customWidth="1"/>
    <col min="3" max="3" width="12.7109375" bestFit="1" customWidth="1"/>
    <col min="4" max="4" width="14.7109375" customWidth="1"/>
    <col min="5" max="5" width="12.28515625" bestFit="1" customWidth="1"/>
  </cols>
  <sheetData>
    <row r="1" spans="2:9" ht="24" customHeight="1" x14ac:dyDescent="0.35">
      <c r="B1" s="89" t="s">
        <v>54</v>
      </c>
    </row>
    <row r="2" spans="2:9" x14ac:dyDescent="0.2">
      <c r="B2" s="74"/>
      <c r="C2" s="75" t="s">
        <v>20</v>
      </c>
      <c r="D2" s="74"/>
      <c r="E2" s="74"/>
      <c r="F2" s="74"/>
      <c r="G2" s="74"/>
      <c r="H2" s="74"/>
      <c r="I2" s="74"/>
    </row>
    <row r="3" spans="2:9" x14ac:dyDescent="0.2">
      <c r="B3" s="74"/>
      <c r="C3" s="75" t="s">
        <v>63</v>
      </c>
      <c r="D3" s="74"/>
      <c r="E3" s="74"/>
      <c r="F3" s="74"/>
      <c r="G3" s="74"/>
      <c r="H3" s="74"/>
      <c r="I3" s="74"/>
    </row>
    <row r="4" spans="2:9" x14ac:dyDescent="0.2">
      <c r="B4" s="74"/>
      <c r="C4" s="75" t="s">
        <v>49</v>
      </c>
      <c r="D4" s="74"/>
      <c r="E4" s="74"/>
      <c r="F4" s="74"/>
      <c r="G4" s="74"/>
      <c r="H4" s="74"/>
      <c r="I4" s="74"/>
    </row>
    <row r="6" spans="2:9" x14ac:dyDescent="0.2">
      <c r="B6" s="51"/>
      <c r="C6" s="72" t="s">
        <v>3</v>
      </c>
      <c r="D6" s="109">
        <v>10000</v>
      </c>
      <c r="E6" s="51"/>
    </row>
    <row r="7" spans="2:9" x14ac:dyDescent="0.2">
      <c r="B7" s="51"/>
      <c r="C7" s="72" t="s">
        <v>21</v>
      </c>
      <c r="D7" s="73">
        <v>0.1</v>
      </c>
      <c r="E7" s="51"/>
    </row>
    <row r="8" spans="2:9" x14ac:dyDescent="0.2">
      <c r="B8" s="51"/>
      <c r="C8" s="51"/>
      <c r="D8" s="51"/>
      <c r="E8" s="51"/>
    </row>
    <row r="9" spans="2:9" x14ac:dyDescent="0.2">
      <c r="B9" s="70"/>
      <c r="C9" s="71" t="s">
        <v>2</v>
      </c>
      <c r="D9" s="71" t="s">
        <v>3</v>
      </c>
      <c r="E9" s="71" t="s">
        <v>4</v>
      </c>
    </row>
    <row r="10" spans="2:9" x14ac:dyDescent="0.2">
      <c r="B10" s="70">
        <v>1</v>
      </c>
      <c r="C10" s="76">
        <f ca="1">YEAR(NOW())-1</f>
        <v>2020</v>
      </c>
      <c r="D10" s="92"/>
      <c r="E10" s="92"/>
    </row>
    <row r="11" spans="2:9" x14ac:dyDescent="0.2">
      <c r="B11" s="70">
        <f>B10+1</f>
        <v>2</v>
      </c>
      <c r="C11" s="87">
        <f ca="1">C10-1</f>
        <v>2019</v>
      </c>
      <c r="D11" s="92"/>
      <c r="E11" s="92"/>
    </row>
    <row r="12" spans="2:9" x14ac:dyDescent="0.2">
      <c r="B12" s="70">
        <f t="shared" ref="B12:B19" si="0">B11+1</f>
        <v>3</v>
      </c>
      <c r="C12" s="87">
        <f t="shared" ref="C12:C19" ca="1" si="1">C11-1</f>
        <v>2018</v>
      </c>
      <c r="D12" s="92"/>
      <c r="E12" s="92"/>
    </row>
    <row r="13" spans="2:9" x14ac:dyDescent="0.2">
      <c r="B13" s="70">
        <f t="shared" si="0"/>
        <v>4</v>
      </c>
      <c r="C13" s="87">
        <f t="shared" ca="1" si="1"/>
        <v>2017</v>
      </c>
      <c r="D13" s="92"/>
      <c r="E13" s="92"/>
    </row>
    <row r="14" spans="2:9" x14ac:dyDescent="0.2">
      <c r="B14" s="70">
        <f t="shared" si="0"/>
        <v>5</v>
      </c>
      <c r="C14" s="87">
        <f t="shared" ca="1" si="1"/>
        <v>2016</v>
      </c>
      <c r="D14" s="92"/>
      <c r="E14" s="92"/>
    </row>
    <row r="15" spans="2:9" x14ac:dyDescent="0.2">
      <c r="B15" s="70">
        <f t="shared" si="0"/>
        <v>6</v>
      </c>
      <c r="C15" s="87">
        <f t="shared" ca="1" si="1"/>
        <v>2015</v>
      </c>
      <c r="D15" s="92"/>
      <c r="E15" s="92"/>
    </row>
    <row r="16" spans="2:9" x14ac:dyDescent="0.2">
      <c r="B16" s="70">
        <f t="shared" si="0"/>
        <v>7</v>
      </c>
      <c r="C16" s="87">
        <f t="shared" ca="1" si="1"/>
        <v>2014</v>
      </c>
      <c r="D16" s="92"/>
      <c r="E16" s="92"/>
    </row>
    <row r="17" spans="2:5" x14ac:dyDescent="0.2">
      <c r="B17" s="70">
        <f t="shared" si="0"/>
        <v>8</v>
      </c>
      <c r="C17" s="87">
        <f t="shared" ca="1" si="1"/>
        <v>2013</v>
      </c>
      <c r="D17" s="92"/>
      <c r="E17" s="92"/>
    </row>
    <row r="18" spans="2:5" x14ac:dyDescent="0.2">
      <c r="B18" s="70">
        <f t="shared" si="0"/>
        <v>9</v>
      </c>
      <c r="C18" s="87">
        <f t="shared" ca="1" si="1"/>
        <v>2012</v>
      </c>
      <c r="D18" s="92"/>
      <c r="E18" s="92"/>
    </row>
    <row r="19" spans="2:5" x14ac:dyDescent="0.2">
      <c r="B19" s="70">
        <f t="shared" si="0"/>
        <v>10</v>
      </c>
      <c r="C19" s="87">
        <f t="shared" ca="1" si="1"/>
        <v>2011</v>
      </c>
      <c r="D19" s="92"/>
      <c r="E19" s="92"/>
    </row>
    <row r="20" spans="2:5" x14ac:dyDescent="0.2">
      <c r="C20" s="6"/>
    </row>
    <row r="21" spans="2:5" x14ac:dyDescent="0.2">
      <c r="C21" s="6"/>
      <c r="D21" s="96" t="str">
        <f>IF(ROUND(PV(D7,B19,0,D6),2)=ROUND(-D19,2),"ü","r")</f>
        <v>r</v>
      </c>
      <c r="E21" s="95" t="str">
        <f>IF(ISNUMBER(E19),IF(ROUND(PV(D7,B19,0,D6)*D7,2)=ROUND(-E19,2),"ü","r"),"r")</f>
        <v>r</v>
      </c>
    </row>
    <row r="22" spans="2:5" x14ac:dyDescent="0.2">
      <c r="C22" s="6"/>
    </row>
    <row r="23" spans="2:5" x14ac:dyDescent="0.2">
      <c r="C23" s="6"/>
    </row>
    <row r="24" spans="2:5" x14ac:dyDescent="0.2">
      <c r="C24" s="6"/>
    </row>
    <row r="25" spans="2:5" x14ac:dyDescent="0.2">
      <c r="C25" s="6"/>
    </row>
    <row r="26" spans="2:5" x14ac:dyDescent="0.2">
      <c r="C26" s="6"/>
    </row>
    <row r="27" spans="2:5" x14ac:dyDescent="0.2">
      <c r="C27" s="6"/>
    </row>
    <row r="28" spans="2:5" x14ac:dyDescent="0.2">
      <c r="C28" s="6"/>
    </row>
    <row r="29" spans="2:5" x14ac:dyDescent="0.2">
      <c r="C29" s="6"/>
    </row>
    <row r="30" spans="2:5" x14ac:dyDescent="0.2">
      <c r="C30" s="6"/>
    </row>
    <row r="31" spans="2:5" x14ac:dyDescent="0.2">
      <c r="C31" s="6"/>
    </row>
    <row r="32" spans="2:5" x14ac:dyDescent="0.2">
      <c r="C32" s="6"/>
    </row>
    <row r="33" spans="3:3" x14ac:dyDescent="0.2">
      <c r="C33" s="6"/>
    </row>
    <row r="34" spans="3:3" x14ac:dyDescent="0.2">
      <c r="C34" s="6"/>
    </row>
    <row r="35" spans="3:3" x14ac:dyDescent="0.2">
      <c r="C35" s="6"/>
    </row>
    <row r="36" spans="3:3" x14ac:dyDescent="0.2">
      <c r="C36" s="6"/>
    </row>
    <row r="37" spans="3:3" x14ac:dyDescent="0.2">
      <c r="C37" s="6"/>
    </row>
    <row r="38" spans="3:3" x14ac:dyDescent="0.2">
      <c r="C38" s="6"/>
    </row>
    <row r="39" spans="3:3" x14ac:dyDescent="0.2">
      <c r="C39" s="6"/>
    </row>
  </sheetData>
  <customSheetViews>
    <customSheetView guid="{C3626113-D4A9-42E0-8813-B414F40E145A}" showGridLines="0" showRuler="0"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11A22283-8AE1-11D4-B8D7-00001CD5B10B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0BEAF5E0-8AD2-11D4-B7F3-00C026103256}" showGridLines="0" showRuler="0">
      <selection activeCell="C1" sqref="C1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11A22285-8AE1-11D4-B8D7-00001CD5B10B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F9D03E20-1D24-11D5-A4C6-00001CD5B10B}" showGridLines="0" showRuler="0"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</customSheetViews>
  <phoneticPr fontId="0" type="noConversion"/>
  <printOptions headings="1" gridLines="1"/>
  <pageMargins left="0.78740157480314998" right="0.78740157480314998" top="0.98425196850393704" bottom="0.98425196850393704" header="0.4921259845" footer="0.4921259845"/>
  <headerFooter alignWithMargins="0">
    <oddHeader>&amp;F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showGridLines="0" workbookViewId="0"/>
  </sheetViews>
  <sheetFormatPr baseColWidth="10" defaultRowHeight="12.75" x14ac:dyDescent="0.2"/>
  <cols>
    <col min="1" max="1" width="3.28515625" customWidth="1"/>
    <col min="3" max="3" width="12.7109375" customWidth="1"/>
    <col min="4" max="4" width="14.28515625" customWidth="1"/>
    <col min="5" max="5" width="7.42578125" customWidth="1"/>
    <col min="6" max="6" width="13.7109375" customWidth="1"/>
    <col min="7" max="7" width="16.28515625" customWidth="1"/>
  </cols>
  <sheetData>
    <row r="2" spans="2:7" ht="19.5" x14ac:dyDescent="0.35">
      <c r="B2" s="88" t="s">
        <v>22</v>
      </c>
    </row>
    <row r="4" spans="2:7" x14ac:dyDescent="0.2">
      <c r="C4" s="1" t="s">
        <v>24</v>
      </c>
      <c r="D4" s="78">
        <v>0.01</v>
      </c>
      <c r="E4" s="3"/>
      <c r="F4" s="1" t="s">
        <v>23</v>
      </c>
    </row>
    <row r="7" spans="2:7" x14ac:dyDescent="0.2">
      <c r="B7" s="72" t="s">
        <v>25</v>
      </c>
      <c r="C7" s="72" t="s">
        <v>26</v>
      </c>
      <c r="D7" s="72" t="s">
        <v>3</v>
      </c>
      <c r="E7" s="72" t="s">
        <v>27</v>
      </c>
      <c r="F7" s="72" t="s">
        <v>51</v>
      </c>
      <c r="G7" s="72" t="s">
        <v>5</v>
      </c>
    </row>
    <row r="8" spans="2:7" x14ac:dyDescent="0.2">
      <c r="B8" s="80">
        <v>36526</v>
      </c>
      <c r="C8" s="137">
        <v>1000</v>
      </c>
      <c r="D8" s="137">
        <f>C8</f>
        <v>1000</v>
      </c>
      <c r="E8" s="72" t="s">
        <v>28</v>
      </c>
      <c r="F8" s="72" t="s">
        <v>28</v>
      </c>
      <c r="G8" s="72" t="s">
        <v>28</v>
      </c>
    </row>
    <row r="9" spans="2:7" x14ac:dyDescent="0.2">
      <c r="B9" s="80">
        <v>36618</v>
      </c>
      <c r="C9" s="137">
        <v>2000</v>
      </c>
      <c r="D9" s="138">
        <v>3002.5205479452056</v>
      </c>
      <c r="E9" s="83">
        <v>92</v>
      </c>
      <c r="F9" s="52"/>
      <c r="G9" s="52"/>
    </row>
    <row r="10" spans="2:7" x14ac:dyDescent="0.2">
      <c r="B10" s="80">
        <v>36774</v>
      </c>
      <c r="C10" s="137">
        <v>-3000</v>
      </c>
      <c r="D10" s="79"/>
      <c r="E10" s="52"/>
      <c r="F10" s="52"/>
      <c r="G10" s="52"/>
    </row>
    <row r="11" spans="2:7" x14ac:dyDescent="0.2">
      <c r="B11" s="80">
        <v>36871</v>
      </c>
      <c r="C11" s="137">
        <v>-200</v>
      </c>
      <c r="D11" s="79"/>
      <c r="E11" s="52"/>
      <c r="F11" s="52"/>
      <c r="G11" s="52"/>
    </row>
    <row r="12" spans="2:7" x14ac:dyDescent="0.2">
      <c r="B12" s="80">
        <v>36918</v>
      </c>
      <c r="C12" s="137">
        <v>-100</v>
      </c>
      <c r="D12" s="79"/>
      <c r="E12" s="52"/>
      <c r="F12" s="52"/>
      <c r="G12" s="52"/>
    </row>
    <row r="15" spans="2:7" x14ac:dyDescent="0.2">
      <c r="B15" s="77" t="s">
        <v>29</v>
      </c>
    </row>
  </sheetData>
  <customSheetViews>
    <customSheetView guid="{C3626113-D4A9-42E0-8813-B414F40E145A}" showGridLines="0" showRuler="0"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11A22283-8AE1-11D4-B8D7-00001CD5B10B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0BEAF5E0-8AD2-11D4-B7F3-00C026103256}" showGridLines="0" showRuler="0">
      <selection activeCell="D18" sqref="D18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11A22285-8AE1-11D4-B8D7-00001CD5B10B}" showGridLines="0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F9D03E20-1D24-11D5-A4C6-00001CD5B10B}" showGridLines="0" showRuler="0"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</customSheetViews>
  <phoneticPr fontId="0" type="noConversion"/>
  <printOptions headings="1" gridLines="1"/>
  <pageMargins left="0.78740157480314998" right="0.78740157480314998" top="0.98425196850393704" bottom="0.98425196850393704" header="0.4921259845" footer="0.4921259845"/>
  <headerFooter alignWithMargins="0">
    <oddHeader>&amp;F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showGridLines="0" workbookViewId="0"/>
  </sheetViews>
  <sheetFormatPr baseColWidth="10" defaultRowHeight="12.75" x14ac:dyDescent="0.2"/>
  <cols>
    <col min="1" max="1" width="3.140625" customWidth="1"/>
    <col min="3" max="7" width="12.7109375" customWidth="1"/>
  </cols>
  <sheetData>
    <row r="2" spans="2:7" ht="19.5" x14ac:dyDescent="0.35">
      <c r="B2" s="88" t="s">
        <v>55</v>
      </c>
    </row>
    <row r="4" spans="2:7" x14ac:dyDescent="0.2">
      <c r="C4" s="1" t="s">
        <v>24</v>
      </c>
      <c r="D4" s="3"/>
      <c r="E4" s="90">
        <v>0.01</v>
      </c>
    </row>
    <row r="5" spans="2:7" x14ac:dyDescent="0.2">
      <c r="C5" s="1" t="s">
        <v>30</v>
      </c>
      <c r="E5" s="90">
        <v>7.0000000000000007E-2</v>
      </c>
    </row>
    <row r="7" spans="2:7" x14ac:dyDescent="0.2">
      <c r="B7" s="81" t="s">
        <v>25</v>
      </c>
      <c r="C7" s="81" t="s">
        <v>26</v>
      </c>
      <c r="D7" s="81" t="s">
        <v>3</v>
      </c>
      <c r="E7" s="81" t="s">
        <v>27</v>
      </c>
      <c r="F7" s="81" t="s">
        <v>4</v>
      </c>
      <c r="G7" s="81" t="s">
        <v>5</v>
      </c>
    </row>
    <row r="8" spans="2:7" x14ac:dyDescent="0.2">
      <c r="B8" s="82">
        <v>33239</v>
      </c>
      <c r="C8" s="137">
        <v>1000</v>
      </c>
      <c r="D8" s="137">
        <f>C8</f>
        <v>1000</v>
      </c>
      <c r="E8" s="81" t="s">
        <v>28</v>
      </c>
      <c r="F8" s="81" t="s">
        <v>28</v>
      </c>
      <c r="G8" s="81" t="s">
        <v>28</v>
      </c>
    </row>
    <row r="9" spans="2:7" x14ac:dyDescent="0.2">
      <c r="B9" s="82">
        <v>33330</v>
      </c>
      <c r="C9" s="137">
        <v>2000</v>
      </c>
      <c r="D9" s="2"/>
    </row>
    <row r="10" spans="2:7" x14ac:dyDescent="0.2">
      <c r="B10" s="82">
        <v>33486</v>
      </c>
      <c r="C10" s="137">
        <v>-3000</v>
      </c>
      <c r="D10" s="2"/>
    </row>
    <row r="11" spans="2:7" x14ac:dyDescent="0.2">
      <c r="B11" s="82">
        <v>33583</v>
      </c>
      <c r="C11" s="137">
        <v>-200</v>
      </c>
      <c r="D11" s="2"/>
    </row>
    <row r="12" spans="2:7" x14ac:dyDescent="0.2">
      <c r="B12" s="82">
        <v>33630</v>
      </c>
      <c r="C12" s="137">
        <v>-100</v>
      </c>
      <c r="D12" s="2"/>
    </row>
    <row r="14" spans="2:7" x14ac:dyDescent="0.2">
      <c r="B14" s="91" t="s">
        <v>57</v>
      </c>
    </row>
    <row r="15" spans="2:7" ht="13.5" x14ac:dyDescent="0.25">
      <c r="B15" s="77" t="s">
        <v>56</v>
      </c>
    </row>
  </sheetData>
  <customSheetViews>
    <customSheetView guid="{C3626113-D4A9-42E0-8813-B414F40E145A}" showRuler="0">
      <selection activeCell="E8" sqref="E8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11A22283-8AE1-11D4-B8D7-00001CD5B10B}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0BEAF5E0-8AD2-11D4-B7F3-00C026103256}" showRuler="0">
      <selection activeCell="E17" sqref="E17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11A22285-8AE1-11D4-B8D7-00001CD5B10B}" showRuler="0">
      <selection activeCell="B1" sqref="B1"/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  <customSheetView guid="{F9D03E20-1D24-11D5-A4C6-00001CD5B10B}" showRuler="0">
      <pageMargins left="0.78740157480314998" right="0.78740157480314998" top="0.98425196850393704" bottom="0.98425196850393704" header="0.4921259845" footer="0.4921259845"/>
      <printOptions headings="1" gridLines="1"/>
      <headerFooter alignWithMargins="0">
        <oddHeader>&amp;F</oddHeader>
        <oddFooter>Seite &amp;P</oddFooter>
      </headerFooter>
    </customSheetView>
  </customSheetViews>
  <phoneticPr fontId="0" type="noConversion"/>
  <printOptions headings="1" gridLines="1"/>
  <pageMargins left="0.78740157480314998" right="0.78740157480314998" top="0.98425196850393704" bottom="0.98425196850393704" header="0.4921259845" footer="0.4921259845"/>
  <headerFooter alignWithMargins="0">
    <oddHeader>&amp;F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liesmich</vt:lpstr>
      <vt:lpstr>Spar1</vt:lpstr>
      <vt:lpstr>Spar2</vt:lpstr>
      <vt:lpstr>Spar3</vt:lpstr>
      <vt:lpstr>Spar4</vt:lpstr>
      <vt:lpstr>Spar5</vt:lpstr>
      <vt:lpstr>Spar6</vt:lpstr>
      <vt:lpstr>SPAR7</vt:lpstr>
      <vt:lpstr>SPAR8</vt:lpstr>
    </vt:vector>
  </TitlesOfParts>
  <Company>Martin-Rinckart-Gymnasium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Sparen 2014</dc:title>
  <dc:creator>Andreas Sigismund</dc:creator>
  <cp:lastModifiedBy>Hr. Sigismund</cp:lastModifiedBy>
  <dcterms:created xsi:type="dcterms:W3CDTF">2000-08-31T09:21:51Z</dcterms:created>
  <dcterms:modified xsi:type="dcterms:W3CDTF">2021-02-21T19:34:30Z</dcterms:modified>
</cp:coreProperties>
</file>